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ml.chartshapes+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 yWindow="420" windowWidth="15576" windowHeight="9972"/>
  </bookViews>
  <sheets>
    <sheet name="Table of content" sheetId="4" r:id="rId1"/>
    <sheet name="Premiums" sheetId="1" r:id="rId2"/>
    <sheet name="Ratio indicators" sheetId="2" r:id="rId3"/>
    <sheet name="Macroeconomic data" sheetId="7" r:id="rId4"/>
    <sheet name="Glossary" sheetId="6" r:id="rId5"/>
    <sheet name="Methodological note" sheetId="5" r:id="rId6"/>
  </sheets>
  <externalReferences>
    <externalReference r:id="rId7"/>
  </externalReferences>
  <definedNames>
    <definedName name="CHANGE_COL">[1]Eco!$A$2:$A$34</definedName>
    <definedName name="CHANGE_LG">[1]Eco!$A$2:$K$2</definedName>
    <definedName name="CHANGE_MAT">[1]Eco!$A$2:$K$34</definedName>
    <definedName name="_xlnm.Print_Area" localSheetId="4">Glossary!$A$1:$I$8</definedName>
    <definedName name="_xlnm.Print_Area" localSheetId="3">'Macroeconomic data'!$A$1:$M$102</definedName>
    <definedName name="_xlnm.Print_Area" localSheetId="5">'Methodological note'!$A$1:$G$18</definedName>
    <definedName name="_xlnm.Print_Area" localSheetId="1">Premiums!$A$1:$O$209</definedName>
    <definedName name="_xlnm.Print_Area" localSheetId="2">'Ratio indicators'!$A$1:$O$139</definedName>
    <definedName name="_xlnm.Print_Area" localSheetId="0">'Table of content'!$A$1:$C$26</definedName>
  </definedNames>
  <calcPr calcId="145621"/>
</workbook>
</file>

<file path=xl/calcChain.xml><?xml version="1.0" encoding="utf-8"?>
<calcChain xmlns="http://schemas.openxmlformats.org/spreadsheetml/2006/main">
  <c r="L101" i="7" l="1"/>
  <c r="H101" i="7"/>
  <c r="D101" i="7"/>
  <c r="K101" i="7"/>
  <c r="J101" i="7"/>
  <c r="I101" i="7"/>
  <c r="G101" i="7"/>
  <c r="F101" i="7"/>
  <c r="E101" i="7"/>
  <c r="C101" i="7"/>
  <c r="L63" i="7"/>
  <c r="K63" i="7"/>
  <c r="J63" i="7"/>
  <c r="I63" i="7"/>
  <c r="H63" i="7"/>
  <c r="G63" i="7"/>
  <c r="F63" i="7"/>
  <c r="E63" i="7"/>
  <c r="D63" i="7"/>
  <c r="C63" i="7"/>
  <c r="L68" i="7" l="1"/>
  <c r="L30" i="7"/>
  <c r="K6" i="7"/>
  <c r="K68" i="7" s="1"/>
  <c r="K7" i="2"/>
  <c r="K7" i="1"/>
  <c r="K30" i="7" l="1"/>
  <c r="J6" i="7"/>
  <c r="J68" i="7" l="1"/>
  <c r="I6" i="7"/>
  <c r="J30" i="7"/>
  <c r="I102" i="1"/>
  <c r="I30" i="7" l="1"/>
  <c r="I68" i="7"/>
  <c r="H6" i="7"/>
  <c r="U44" i="1"/>
  <c r="T44" i="1"/>
  <c r="G6" i="7" l="1"/>
  <c r="H30" i="7"/>
  <c r="H68" i="7"/>
  <c r="Y44" i="1"/>
  <c r="X44" i="1"/>
  <c r="F6" i="7" l="1"/>
  <c r="G68" i="7"/>
  <c r="G30" i="7"/>
  <c r="U116" i="2"/>
  <c r="U115" i="2"/>
  <c r="U114" i="2"/>
  <c r="U113" i="2"/>
  <c r="U112" i="2"/>
  <c r="U111" i="2"/>
  <c r="U110" i="2"/>
  <c r="U109" i="2"/>
  <c r="U108" i="2"/>
  <c r="U107" i="2"/>
  <c r="U106" i="2"/>
  <c r="U105" i="2"/>
  <c r="U104" i="2"/>
  <c r="U103" i="2"/>
  <c r="U102" i="2"/>
  <c r="U101" i="2"/>
  <c r="U100" i="2"/>
  <c r="U99" i="2"/>
  <c r="U98" i="2"/>
  <c r="U97" i="2"/>
  <c r="U96" i="2"/>
  <c r="U95" i="2"/>
  <c r="U94" i="2"/>
  <c r="U93" i="2"/>
  <c r="U92" i="2"/>
  <c r="U91" i="2"/>
  <c r="U90" i="2"/>
  <c r="U89" i="2"/>
  <c r="U88" i="2"/>
  <c r="U87" i="2"/>
  <c r="U86" i="2"/>
  <c r="U85" i="2"/>
  <c r="U84" i="2"/>
  <c r="L83"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U10" i="2"/>
  <c r="U9" i="2"/>
  <c r="U8" i="2"/>
  <c r="N7" i="2"/>
  <c r="L183" i="1"/>
  <c r="L197" i="1" s="1"/>
  <c r="E6" i="7" l="1"/>
  <c r="F68" i="7"/>
  <c r="F30" i="7"/>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Y126" i="1"/>
  <c r="U126" i="1" s="1"/>
  <c r="X126" i="1"/>
  <c r="T126" i="1" s="1"/>
  <c r="X125" i="1"/>
  <c r="G84" i="1"/>
  <c r="T117" i="1"/>
  <c r="U116" i="1"/>
  <c r="T116" i="1"/>
  <c r="AK116" i="1" s="1"/>
  <c r="U115" i="1"/>
  <c r="T115" i="1"/>
  <c r="AK115" i="1" s="1"/>
  <c r="U114" i="1"/>
  <c r="T114" i="1"/>
  <c r="AK114" i="1" s="1"/>
  <c r="U113" i="1"/>
  <c r="T113" i="1"/>
  <c r="AK113" i="1" s="1"/>
  <c r="U112" i="1"/>
  <c r="T112" i="1"/>
  <c r="AK112" i="1" s="1"/>
  <c r="U111" i="1"/>
  <c r="T111" i="1"/>
  <c r="AK111" i="1" s="1"/>
  <c r="U110" i="1"/>
  <c r="T110" i="1"/>
  <c r="AK110" i="1" s="1"/>
  <c r="U109" i="1"/>
  <c r="T109" i="1"/>
  <c r="AK109" i="1" s="1"/>
  <c r="U108" i="1"/>
  <c r="T108" i="1"/>
  <c r="AK108" i="1" s="1"/>
  <c r="U107" i="1"/>
  <c r="T107" i="1"/>
  <c r="AK107" i="1" s="1"/>
  <c r="U106" i="1"/>
  <c r="T106" i="1"/>
  <c r="AK106" i="1" s="1"/>
  <c r="U105" i="1"/>
  <c r="T105" i="1"/>
  <c r="AK105" i="1" s="1"/>
  <c r="U104" i="1"/>
  <c r="T104" i="1"/>
  <c r="AK104" i="1" s="1"/>
  <c r="U103" i="1"/>
  <c r="T103" i="1"/>
  <c r="AK103" i="1" s="1"/>
  <c r="U102" i="1"/>
  <c r="T102" i="1"/>
  <c r="AK102" i="1" s="1"/>
  <c r="U101" i="1"/>
  <c r="T101" i="1"/>
  <c r="AK101" i="1" s="1"/>
  <c r="U100" i="1"/>
  <c r="T100" i="1"/>
  <c r="AK100" i="1" s="1"/>
  <c r="U99" i="1"/>
  <c r="T99" i="1"/>
  <c r="AK99" i="1" s="1"/>
  <c r="U98" i="1"/>
  <c r="T98" i="1"/>
  <c r="AK98" i="1" s="1"/>
  <c r="U97" i="1"/>
  <c r="T97" i="1"/>
  <c r="AK97" i="1" s="1"/>
  <c r="U96" i="1"/>
  <c r="T96" i="1"/>
  <c r="AK96" i="1" s="1"/>
  <c r="U95" i="1"/>
  <c r="T95" i="1"/>
  <c r="AK95" i="1" s="1"/>
  <c r="U94" i="1"/>
  <c r="T94" i="1"/>
  <c r="AK94" i="1" s="1"/>
  <c r="U93" i="1"/>
  <c r="T93" i="1"/>
  <c r="AK93" i="1" s="1"/>
  <c r="U92" i="1"/>
  <c r="T92" i="1"/>
  <c r="AK92" i="1" s="1"/>
  <c r="U91" i="1"/>
  <c r="T91" i="1"/>
  <c r="AK91" i="1" s="1"/>
  <c r="U90" i="1"/>
  <c r="T90" i="1"/>
  <c r="AK90" i="1" s="1"/>
  <c r="U89" i="1"/>
  <c r="T89" i="1"/>
  <c r="AK89" i="1" s="1"/>
  <c r="U88" i="1"/>
  <c r="T88" i="1"/>
  <c r="AK88" i="1" s="1"/>
  <c r="U87" i="1"/>
  <c r="T87" i="1"/>
  <c r="AK87" i="1" s="1"/>
  <c r="U86" i="1"/>
  <c r="T86" i="1"/>
  <c r="AK86" i="1" s="1"/>
  <c r="U85" i="1"/>
  <c r="T85" i="1"/>
  <c r="AK85" i="1" s="1"/>
  <c r="Z84" i="1"/>
  <c r="AL84" i="1" s="1"/>
  <c r="Y84" i="1"/>
  <c r="AH84" i="1" s="1"/>
  <c r="T84" i="1"/>
  <c r="D6" i="7" l="1"/>
  <c r="E30" i="7"/>
  <c r="E68" i="7"/>
  <c r="AI84" i="1"/>
  <c r="N7" i="1"/>
  <c r="C6" i="7" l="1"/>
  <c r="D30" i="7"/>
  <c r="D68" i="7"/>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C68" i="7" l="1"/>
  <c r="C30" i="7"/>
  <c r="K83" i="2"/>
  <c r="J7" i="2"/>
  <c r="J83" i="2" l="1"/>
  <c r="M7" i="2"/>
  <c r="I7" i="2"/>
  <c r="K125" i="1"/>
  <c r="I125" i="1" s="1"/>
  <c r="H7" i="2" l="1"/>
  <c r="I83" i="2"/>
  <c r="A207" i="1"/>
  <c r="A206" i="1"/>
  <c r="A205" i="1"/>
  <c r="A204" i="1"/>
  <c r="A203" i="1"/>
  <c r="A202" i="1"/>
  <c r="A201" i="1"/>
  <c r="A200" i="1"/>
  <c r="K183" i="1"/>
  <c r="K197" i="1" s="1"/>
  <c r="G7" i="2" l="1"/>
  <c r="H83" i="2"/>
  <c r="F7" i="2" l="1"/>
  <c r="G83" i="2"/>
  <c r="E7" i="2" l="1"/>
  <c r="F83" i="2"/>
  <c r="D7" i="2" l="1"/>
  <c r="E83" i="2"/>
  <c r="C7" i="2" l="1"/>
  <c r="D83" i="2"/>
  <c r="I82" i="1" l="1"/>
  <c r="C83" i="2"/>
  <c r="J7" i="1" l="1"/>
  <c r="J183" i="1" l="1"/>
  <c r="J197" i="1" s="1"/>
  <c r="X84" i="1"/>
  <c r="AG84" i="1" s="1"/>
  <c r="I7" i="1"/>
  <c r="M7" i="1"/>
  <c r="X43" i="1" s="1"/>
  <c r="I183" i="1" l="1"/>
  <c r="I197" i="1" s="1"/>
  <c r="W84" i="1"/>
  <c r="AF84" i="1" s="1"/>
  <c r="H7" i="1"/>
  <c r="H183" i="1" l="1"/>
  <c r="H197" i="1" s="1"/>
  <c r="V84" i="1"/>
  <c r="AE84" i="1" s="1"/>
  <c r="G7" i="1"/>
  <c r="G183" i="1" s="1"/>
  <c r="G197" i="1" s="1"/>
  <c r="F84" i="1"/>
  <c r="E84" i="1" l="1"/>
  <c r="F7" i="1"/>
  <c r="F183" i="1" s="1"/>
  <c r="F197" i="1" s="1"/>
  <c r="D84" i="1"/>
  <c r="C84" i="1" l="1"/>
  <c r="E7" i="1"/>
  <c r="E183" i="1" s="1"/>
  <c r="E197" i="1" s="1"/>
  <c r="D7" i="1" l="1"/>
  <c r="D183" i="1" s="1"/>
  <c r="D197" i="1" s="1"/>
  <c r="C7" i="1" l="1"/>
  <c r="C183" i="1" s="1"/>
  <c r="C197" i="1" s="1"/>
  <c r="Y127" i="1" l="1"/>
  <c r="Y148" i="1"/>
  <c r="Y128" i="1"/>
  <c r="Y139" i="1"/>
  <c r="Y152" i="1"/>
  <c r="Y146" i="1"/>
  <c r="Y135" i="1"/>
  <c r="Y137" i="1"/>
  <c r="Y131" i="1"/>
  <c r="Y155" i="1"/>
  <c r="Y138" i="1"/>
  <c r="Y144" i="1"/>
  <c r="Y156" i="1"/>
  <c r="Y142" i="1"/>
  <c r="Y136" i="1"/>
  <c r="Y149" i="1"/>
  <c r="Y133" i="1"/>
  <c r="X149" i="1"/>
  <c r="X152" i="1"/>
  <c r="X138" i="1"/>
  <c r="X128" i="1"/>
  <c r="X136" i="1"/>
  <c r="X127" i="1"/>
  <c r="X135" i="1"/>
  <c r="X144" i="1"/>
  <c r="X142" i="1"/>
  <c r="X139" i="1"/>
  <c r="X148" i="1"/>
  <c r="X137" i="1"/>
  <c r="X146" i="1"/>
  <c r="X133" i="1"/>
  <c r="X131" i="1"/>
  <c r="X155" i="1"/>
  <c r="X156" i="1"/>
  <c r="X145" i="1" l="1"/>
  <c r="X157" i="1"/>
  <c r="X140" i="1"/>
  <c r="V105" i="2"/>
  <c r="V20" i="2"/>
  <c r="V19" i="2"/>
  <c r="V88" i="2"/>
  <c r="X130" i="1"/>
  <c r="X147" i="1"/>
  <c r="X129" i="1"/>
  <c r="X150" i="1"/>
  <c r="V29" i="2"/>
  <c r="V106" i="2"/>
  <c r="V18" i="2"/>
  <c r="V8" i="2"/>
  <c r="V95" i="2"/>
  <c r="V112" i="2"/>
  <c r="X158" i="1"/>
  <c r="X151" i="1"/>
  <c r="X132" i="1"/>
  <c r="X154" i="1"/>
  <c r="V94" i="2"/>
  <c r="V23" i="2"/>
  <c r="V36" i="2"/>
  <c r="X143" i="1"/>
  <c r="X153" i="1"/>
  <c r="X141" i="1"/>
  <c r="X134" i="1"/>
  <c r="V101" i="2"/>
  <c r="V96" i="2"/>
  <c r="V33" i="2"/>
  <c r="V17" i="2"/>
  <c r="V99" i="2"/>
  <c r="V102" i="2"/>
  <c r="Y145" i="1"/>
  <c r="Y157" i="1"/>
  <c r="Y140" i="1"/>
  <c r="Y130" i="1"/>
  <c r="Y129" i="1"/>
  <c r="Y147" i="1"/>
  <c r="Y150" i="1"/>
  <c r="Y141" i="1"/>
  <c r="Y151" i="1"/>
  <c r="Y132" i="1"/>
  <c r="Y154" i="1"/>
  <c r="V9" i="2"/>
  <c r="V37" i="2"/>
  <c r="Y158" i="1"/>
  <c r="Y143" i="1"/>
  <c r="Y153" i="1"/>
  <c r="Y134" i="1"/>
  <c r="V16" i="2"/>
  <c r="V84" i="2"/>
  <c r="L40" i="1" l="1"/>
  <c r="Z93" i="1" s="1"/>
  <c r="V113" i="2"/>
  <c r="V27" i="2"/>
  <c r="V109" i="2"/>
  <c r="V92" i="2"/>
  <c r="V12" i="2"/>
  <c r="V97" i="2"/>
  <c r="V110" i="2"/>
  <c r="V108" i="2"/>
  <c r="V89" i="2"/>
  <c r="V28" i="2"/>
  <c r="V31" i="2"/>
  <c r="V114" i="2"/>
  <c r="V30" i="2"/>
  <c r="V90" i="2"/>
  <c r="V21" i="2"/>
  <c r="V91" i="2"/>
  <c r="V32" i="2"/>
  <c r="V35" i="2"/>
  <c r="V13" i="2"/>
  <c r="V107" i="2"/>
  <c r="V22" i="2"/>
  <c r="V103" i="2"/>
  <c r="V85" i="2"/>
  <c r="V93" i="2"/>
  <c r="V100" i="2"/>
  <c r="V39" i="2"/>
  <c r="V15" i="2"/>
  <c r="V111" i="2"/>
  <c r="V87" i="2"/>
  <c r="V10" i="2"/>
  <c r="V98" i="2"/>
  <c r="V14" i="2"/>
  <c r="V25" i="2"/>
  <c r="V24" i="2"/>
  <c r="V115" i="2"/>
  <c r="V104" i="2"/>
  <c r="V11" i="2"/>
  <c r="V86" i="2"/>
  <c r="Y159" i="1"/>
  <c r="Z105" i="1"/>
  <c r="Z90" i="1"/>
  <c r="V34" i="2"/>
  <c r="V26" i="2"/>
  <c r="Z98" i="1"/>
  <c r="V38" i="2"/>
  <c r="Z108" i="1" l="1"/>
  <c r="Z102" i="1"/>
  <c r="L194" i="1"/>
  <c r="Z109" i="1"/>
  <c r="Z116" i="1"/>
  <c r="Z92" i="1"/>
  <c r="Z113" i="1"/>
  <c r="Z104" i="1"/>
  <c r="Z106" i="1"/>
  <c r="Z107" i="1"/>
  <c r="Z117" i="1"/>
  <c r="Z101" i="1"/>
  <c r="Z115" i="1"/>
  <c r="Z87" i="1"/>
  <c r="Z99" i="1"/>
  <c r="Z111" i="1"/>
  <c r="Z96" i="1"/>
  <c r="Z110" i="1"/>
  <c r="Z97" i="1"/>
  <c r="Z85" i="1"/>
  <c r="Z88" i="1"/>
  <c r="Z112" i="1"/>
  <c r="Z103" i="1"/>
  <c r="Z100" i="1"/>
  <c r="Z114" i="1"/>
  <c r="Z95" i="1"/>
  <c r="Z94" i="1"/>
  <c r="Z89" i="1"/>
  <c r="Z91" i="1"/>
  <c r="Z86" i="1"/>
  <c r="V116" i="2"/>
  <c r="T106" i="2" s="1"/>
  <c r="V40" i="2"/>
  <c r="T40" i="2" s="1"/>
  <c r="X159" i="1"/>
  <c r="S92" i="1" l="1"/>
  <c r="L199" i="1"/>
  <c r="L198" i="1"/>
  <c r="T94" i="2"/>
  <c r="S89" i="1"/>
  <c r="S90" i="1"/>
  <c r="S94" i="1"/>
  <c r="S104" i="1"/>
  <c r="T110" i="2"/>
  <c r="T93" i="2"/>
  <c r="T100" i="2"/>
  <c r="T87" i="2"/>
  <c r="S86" i="1"/>
  <c r="S103" i="1"/>
  <c r="T113" i="2"/>
  <c r="T84" i="2"/>
  <c r="S100" i="2" s="1"/>
  <c r="T108" i="2"/>
  <c r="S108" i="1"/>
  <c r="S93" i="1"/>
  <c r="S100" i="1"/>
  <c r="S115" i="1"/>
  <c r="S96" i="1"/>
  <c r="S99" i="1"/>
  <c r="S106" i="1"/>
  <c r="S109" i="1"/>
  <c r="S102" i="1"/>
  <c r="S105" i="1"/>
  <c r="S88" i="1"/>
  <c r="S95" i="1"/>
  <c r="S97" i="1"/>
  <c r="S101" i="1"/>
  <c r="S113" i="1"/>
  <c r="S116" i="1"/>
  <c r="S85" i="1"/>
  <c r="S98" i="1"/>
  <c r="S114" i="1"/>
  <c r="S87" i="1"/>
  <c r="S110" i="1"/>
  <c r="S111" i="1"/>
  <c r="S91" i="1"/>
  <c r="S112" i="1"/>
  <c r="S107" i="1"/>
  <c r="T103" i="2"/>
  <c r="T95" i="2"/>
  <c r="T101" i="2"/>
  <c r="T97" i="2"/>
  <c r="T85" i="2"/>
  <c r="T104" i="2"/>
  <c r="T107" i="2"/>
  <c r="T89" i="2"/>
  <c r="T115" i="2"/>
  <c r="T109" i="2"/>
  <c r="T111" i="2"/>
  <c r="T90" i="2"/>
  <c r="T96" i="2"/>
  <c r="T92" i="2"/>
  <c r="T114" i="2"/>
  <c r="T86" i="2"/>
  <c r="T99" i="2"/>
  <c r="T98" i="2"/>
  <c r="T91" i="2"/>
  <c r="T88" i="2"/>
  <c r="T14" i="2"/>
  <c r="T18" i="2"/>
  <c r="T19" i="2"/>
  <c r="T17" i="2"/>
  <c r="V159" i="1"/>
  <c r="V137" i="1"/>
  <c r="V143" i="1"/>
  <c r="V138" i="1"/>
  <c r="V134" i="1"/>
  <c r="V151" i="1"/>
  <c r="V147" i="1"/>
  <c r="V128" i="1"/>
  <c r="V152" i="1"/>
  <c r="V136" i="1"/>
  <c r="V150" i="1"/>
  <c r="V156" i="1"/>
  <c r="V144" i="1"/>
  <c r="V139" i="1"/>
  <c r="V133" i="1"/>
  <c r="V146" i="1"/>
  <c r="V149" i="1"/>
  <c r="V130" i="1"/>
  <c r="V154" i="1"/>
  <c r="V131" i="1"/>
  <c r="V127" i="1"/>
  <c r="V129" i="1"/>
  <c r="V145" i="1"/>
  <c r="V141" i="1"/>
  <c r="V155" i="1"/>
  <c r="V153" i="1"/>
  <c r="V140" i="1"/>
  <c r="V148" i="1"/>
  <c r="V158" i="1"/>
  <c r="V157" i="1"/>
  <c r="V132" i="1"/>
  <c r="V135" i="1"/>
  <c r="V142" i="1"/>
  <c r="T9" i="2"/>
  <c r="T13" i="2"/>
  <c r="T20" i="2"/>
  <c r="T31" i="2"/>
  <c r="T21" i="2"/>
  <c r="T12" i="2"/>
  <c r="T25" i="2"/>
  <c r="T34" i="2"/>
  <c r="T35" i="2"/>
  <c r="T37" i="2"/>
  <c r="T24" i="2"/>
  <c r="T16" i="2"/>
  <c r="T22" i="2"/>
  <c r="T29" i="2"/>
  <c r="T33" i="2"/>
  <c r="T36" i="2"/>
  <c r="T28" i="2"/>
  <c r="T32" i="2"/>
  <c r="T8" i="2"/>
  <c r="T27" i="2"/>
  <c r="T15" i="2"/>
  <c r="T38" i="2"/>
  <c r="T30" i="2"/>
  <c r="T26" i="2"/>
  <c r="T10" i="2"/>
  <c r="T23" i="2"/>
  <c r="T116" i="2"/>
  <c r="T112" i="2"/>
  <c r="T105" i="2"/>
  <c r="T102" i="2"/>
  <c r="T39" i="2"/>
  <c r="T11" i="2"/>
  <c r="L208" i="1" l="1"/>
  <c r="S88" i="2"/>
  <c r="R100" i="2"/>
  <c r="R101" i="2"/>
  <c r="R112" i="2"/>
  <c r="S112" i="2"/>
  <c r="R107" i="2"/>
  <c r="R88" i="2"/>
  <c r="S91" i="2"/>
  <c r="S101" i="2"/>
  <c r="R91" i="2"/>
  <c r="AC87" i="1"/>
  <c r="B87" i="1" s="1"/>
  <c r="U152" i="1"/>
  <c r="R95" i="2"/>
  <c r="S109" i="2"/>
  <c r="AC92" i="1"/>
  <c r="B92" i="1" s="1"/>
  <c r="AC100" i="1"/>
  <c r="B100" i="1" s="1"/>
  <c r="AI95" i="1"/>
  <c r="G95" i="1" s="1"/>
  <c r="AB99" i="1"/>
  <c r="A99" i="1" s="1"/>
  <c r="AC102" i="1"/>
  <c r="B102" i="1" s="1"/>
  <c r="U143" i="1"/>
  <c r="R89" i="2"/>
  <c r="S94" i="2"/>
  <c r="AC97" i="1"/>
  <c r="B97" i="1" s="1"/>
  <c r="AI105" i="1"/>
  <c r="G105" i="1" s="1"/>
  <c r="AC115" i="1"/>
  <c r="B115" i="1" s="1"/>
  <c r="AB90" i="1"/>
  <c r="A90" i="1" s="1"/>
  <c r="Q90" i="1" s="1"/>
  <c r="AB96" i="1"/>
  <c r="A96" i="1" s="1"/>
  <c r="AC93" i="1"/>
  <c r="B93" i="1" s="1"/>
  <c r="U155" i="1"/>
  <c r="S110" i="2"/>
  <c r="R98" i="2"/>
  <c r="AC104" i="1"/>
  <c r="B104" i="1" s="1"/>
  <c r="AI115" i="1"/>
  <c r="G115" i="1" s="1"/>
  <c r="AC116" i="1"/>
  <c r="B116" i="1" s="1"/>
  <c r="AB88" i="1"/>
  <c r="A88" i="1" s="1"/>
  <c r="Q88" i="1" s="1"/>
  <c r="AC91" i="1"/>
  <c r="B91" i="1" s="1"/>
  <c r="AC94" i="1"/>
  <c r="B94" i="1" s="1"/>
  <c r="T133" i="1"/>
  <c r="U135" i="1"/>
  <c r="T158" i="1"/>
  <c r="AI97" i="1"/>
  <c r="G97" i="1" s="1"/>
  <c r="AI108" i="1"/>
  <c r="G108" i="1" s="1"/>
  <c r="AB104" i="1"/>
  <c r="A104" i="1" s="1"/>
  <c r="AC109" i="1"/>
  <c r="B109" i="1" s="1"/>
  <c r="AB112" i="1"/>
  <c r="A112" i="1" s="1"/>
  <c r="AB94" i="1"/>
  <c r="A94" i="1" s="1"/>
  <c r="AI109" i="1"/>
  <c r="G109" i="1" s="1"/>
  <c r="T132" i="1"/>
  <c r="AI92" i="1"/>
  <c r="G92" i="1" s="1"/>
  <c r="R92" i="1" s="1"/>
  <c r="R113" i="2"/>
  <c r="S159" i="1"/>
  <c r="U134" i="1"/>
  <c r="S157" i="1"/>
  <c r="U138" i="1"/>
  <c r="R87" i="2"/>
  <c r="R109" i="2"/>
  <c r="R111" i="2"/>
  <c r="S89" i="2"/>
  <c r="S105" i="2"/>
  <c r="R105" i="2"/>
  <c r="R96" i="2"/>
  <c r="AI101" i="1"/>
  <c r="G101" i="1" s="1"/>
  <c r="AB113" i="1"/>
  <c r="A113" i="1" s="1"/>
  <c r="AC103" i="1"/>
  <c r="B103" i="1" s="1"/>
  <c r="AB101" i="1"/>
  <c r="A101" i="1" s="1"/>
  <c r="AC88" i="1"/>
  <c r="B88" i="1" s="1"/>
  <c r="AC110" i="1"/>
  <c r="B110" i="1" s="1"/>
  <c r="AI85" i="1"/>
  <c r="G85" i="1" s="1"/>
  <c r="R85" i="1" s="1"/>
  <c r="AC85" i="1"/>
  <c r="B85" i="1" s="1"/>
  <c r="AI116" i="1"/>
  <c r="G116" i="1" s="1"/>
  <c r="AI102" i="1"/>
  <c r="G102" i="1" s="1"/>
  <c r="AB106" i="1"/>
  <c r="A106" i="1" s="1"/>
  <c r="AB111" i="1"/>
  <c r="A111" i="1" s="1"/>
  <c r="AI113" i="1"/>
  <c r="G113" i="1" s="1"/>
  <c r="AC90" i="1"/>
  <c r="B90" i="1" s="1"/>
  <c r="AI106" i="1"/>
  <c r="G106" i="1" s="1"/>
  <c r="AI90" i="1"/>
  <c r="G90" i="1" s="1"/>
  <c r="R90" i="1" s="1"/>
  <c r="AC98" i="1"/>
  <c r="B98" i="1" s="1"/>
  <c r="AI86" i="1"/>
  <c r="G86" i="1" s="1"/>
  <c r="R86" i="1" s="1"/>
  <c r="AC86" i="1"/>
  <c r="B86" i="1" s="1"/>
  <c r="S156" i="1"/>
  <c r="T136" i="1"/>
  <c r="U130" i="1"/>
  <c r="S127" i="1"/>
  <c r="T152" i="1"/>
  <c r="U128" i="1"/>
  <c r="T141" i="1"/>
  <c r="U131" i="1"/>
  <c r="R28" i="2"/>
  <c r="S107" i="2"/>
  <c r="S87" i="2"/>
  <c r="S90" i="2"/>
  <c r="S95" i="2"/>
  <c r="S111" i="2"/>
  <c r="R94" i="2"/>
  <c r="S96" i="2"/>
  <c r="AB116" i="1"/>
  <c r="A116" i="1" s="1"/>
  <c r="AB92" i="1"/>
  <c r="A92" i="1" s="1"/>
  <c r="Q92" i="1" s="1"/>
  <c r="AB89" i="1"/>
  <c r="A89" i="1" s="1"/>
  <c r="Q89" i="1" s="1"/>
  <c r="AI100" i="1"/>
  <c r="G100" i="1" s="1"/>
  <c r="AB97" i="1"/>
  <c r="A97" i="1" s="1"/>
  <c r="AI88" i="1"/>
  <c r="G88" i="1" s="1"/>
  <c r="R88" i="1" s="1"/>
  <c r="AB100" i="1"/>
  <c r="A100" i="1" s="1"/>
  <c r="AB115" i="1"/>
  <c r="A115" i="1" s="1"/>
  <c r="AI89" i="1"/>
  <c r="G89" i="1" s="1"/>
  <c r="R89" i="1" s="1"/>
  <c r="AI111" i="1"/>
  <c r="G111" i="1" s="1"/>
  <c r="AI107" i="1"/>
  <c r="G107" i="1" s="1"/>
  <c r="AI94" i="1"/>
  <c r="G94" i="1" s="1"/>
  <c r="AC112" i="1"/>
  <c r="B112" i="1" s="1"/>
  <c r="AB105" i="1"/>
  <c r="A105" i="1" s="1"/>
  <c r="AC105" i="1"/>
  <c r="B105" i="1" s="1"/>
  <c r="AC89" i="1"/>
  <c r="B89" i="1" s="1"/>
  <c r="AB87" i="1"/>
  <c r="A87" i="1" s="1"/>
  <c r="Q87" i="1" s="1"/>
  <c r="AB86" i="1"/>
  <c r="A86" i="1" s="1"/>
  <c r="Q86" i="1" s="1"/>
  <c r="AC111" i="1"/>
  <c r="B111" i="1" s="1"/>
  <c r="AC114" i="1"/>
  <c r="B114" i="1" s="1"/>
  <c r="AC113" i="1"/>
  <c r="B113" i="1" s="1"/>
  <c r="AB85" i="1"/>
  <c r="A85" i="1" s="1"/>
  <c r="Q85" i="1" s="1"/>
  <c r="T150" i="1"/>
  <c r="T129" i="1"/>
  <c r="S135" i="1"/>
  <c r="U142" i="1"/>
  <c r="U132" i="1"/>
  <c r="S98" i="2"/>
  <c r="R110" i="2"/>
  <c r="S113" i="2"/>
  <c r="R90" i="2"/>
  <c r="AI91" i="1"/>
  <c r="G91" i="1" s="1"/>
  <c r="R91" i="1" s="1"/>
  <c r="AB103" i="1"/>
  <c r="A103" i="1" s="1"/>
  <c r="AI110" i="1"/>
  <c r="G110" i="1" s="1"/>
  <c r="AC108" i="1"/>
  <c r="B108" i="1" s="1"/>
  <c r="AC101" i="1"/>
  <c r="B101" i="1" s="1"/>
  <c r="AB107" i="1"/>
  <c r="A107" i="1" s="1"/>
  <c r="AI98" i="1"/>
  <c r="G98" i="1" s="1"/>
  <c r="AB110" i="1"/>
  <c r="A110" i="1" s="1"/>
  <c r="AC106" i="1"/>
  <c r="B106" i="1" s="1"/>
  <c r="AC95" i="1"/>
  <c r="B95" i="1" s="1"/>
  <c r="AC107" i="1"/>
  <c r="B107" i="1" s="1"/>
  <c r="AB95" i="1"/>
  <c r="A95" i="1" s="1"/>
  <c r="AB114" i="1"/>
  <c r="A114" i="1" s="1"/>
  <c r="AI99" i="1"/>
  <c r="G99" i="1" s="1"/>
  <c r="AB108" i="1"/>
  <c r="A108" i="1" s="1"/>
  <c r="AI87" i="1"/>
  <c r="G87" i="1" s="1"/>
  <c r="R87" i="1" s="1"/>
  <c r="AC99" i="1"/>
  <c r="B99" i="1" s="1"/>
  <c r="AB102" i="1"/>
  <c r="A102" i="1" s="1"/>
  <c r="AI104" i="1"/>
  <c r="G104" i="1" s="1"/>
  <c r="AB98" i="1"/>
  <c r="A98" i="1" s="1"/>
  <c r="AI114" i="1"/>
  <c r="G114" i="1" s="1"/>
  <c r="AI93" i="1"/>
  <c r="G93" i="1" s="1"/>
  <c r="R93" i="1" s="1"/>
  <c r="AB93" i="1"/>
  <c r="A93" i="1" s="1"/>
  <c r="Q93" i="1" s="1"/>
  <c r="AB91" i="1"/>
  <c r="A91" i="1" s="1"/>
  <c r="Q91" i="1" s="1"/>
  <c r="AI96" i="1"/>
  <c r="G96" i="1" s="1"/>
  <c r="AI103" i="1"/>
  <c r="G103" i="1" s="1"/>
  <c r="AI112" i="1"/>
  <c r="G112" i="1" s="1"/>
  <c r="AB109" i="1"/>
  <c r="A109" i="1" s="1"/>
  <c r="AC96" i="1"/>
  <c r="B96" i="1" s="1"/>
  <c r="S13" i="2"/>
  <c r="R19" i="2"/>
  <c r="S32" i="2"/>
  <c r="R8" i="2"/>
  <c r="R34" i="2"/>
  <c r="R30" i="2"/>
  <c r="S23" i="2"/>
  <c r="S10" i="2"/>
  <c r="S103" i="2"/>
  <c r="S25" i="2"/>
  <c r="T151" i="1"/>
  <c r="R27" i="2"/>
  <c r="S11" i="2"/>
  <c r="R10" i="2"/>
  <c r="R36" i="2"/>
  <c r="T149" i="1"/>
  <c r="S142" i="1"/>
  <c r="U159" i="1"/>
  <c r="T156" i="1"/>
  <c r="U157" i="1"/>
  <c r="S141" i="1"/>
  <c r="S150" i="1"/>
  <c r="T146" i="1"/>
  <c r="U149" i="1"/>
  <c r="S145" i="1"/>
  <c r="S154" i="1"/>
  <c r="S146" i="1"/>
  <c r="S144" i="1"/>
  <c r="S138" i="1"/>
  <c r="S153" i="1"/>
  <c r="U153" i="1"/>
  <c r="S133" i="1"/>
  <c r="U129" i="1"/>
  <c r="T147" i="1"/>
  <c r="U154" i="1"/>
  <c r="S136" i="1"/>
  <c r="T154" i="1"/>
  <c r="U151" i="1"/>
  <c r="T155" i="1"/>
  <c r="S131" i="1"/>
  <c r="R29" i="2"/>
  <c r="S22" i="2"/>
  <c r="R22" i="2"/>
  <c r="R23" i="2"/>
  <c r="S33" i="2"/>
  <c r="S34" i="2"/>
  <c r="R37" i="2"/>
  <c r="T153" i="1"/>
  <c r="U127" i="1"/>
  <c r="T140" i="1"/>
  <c r="U150" i="1"/>
  <c r="S130" i="1"/>
  <c r="S134" i="1"/>
  <c r="T159" i="1"/>
  <c r="S132" i="1"/>
  <c r="S129" i="1"/>
  <c r="U156" i="1"/>
  <c r="T143" i="1"/>
  <c r="S128" i="1"/>
  <c r="U146" i="1"/>
  <c r="S137" i="1"/>
  <c r="U137" i="1"/>
  <c r="T145" i="1"/>
  <c r="S152" i="1"/>
  <c r="T131" i="1"/>
  <c r="T138" i="1"/>
  <c r="U145" i="1"/>
  <c r="S140" i="1"/>
  <c r="U140" i="1"/>
  <c r="T139" i="1"/>
  <c r="S147" i="1"/>
  <c r="T128" i="1"/>
  <c r="S29" i="2"/>
  <c r="S38" i="2"/>
  <c r="R38" i="2"/>
  <c r="R39" i="2"/>
  <c r="S17" i="2"/>
  <c r="S18" i="2"/>
  <c r="S21" i="2"/>
  <c r="T134" i="1"/>
  <c r="U133" i="1"/>
  <c r="S158" i="1"/>
  <c r="S148" i="1"/>
  <c r="U141" i="1"/>
  <c r="T142" i="1"/>
  <c r="S143" i="1"/>
  <c r="T144" i="1"/>
  <c r="T137" i="1"/>
  <c r="U136" i="1"/>
  <c r="S149" i="1"/>
  <c r="S151" i="1"/>
  <c r="T157" i="1"/>
  <c r="T130" i="1"/>
  <c r="U144" i="1"/>
  <c r="U148" i="1"/>
  <c r="S139" i="1"/>
  <c r="U139" i="1"/>
  <c r="T127" i="1"/>
  <c r="T135" i="1"/>
  <c r="U158" i="1"/>
  <c r="S155" i="1"/>
  <c r="U147" i="1"/>
  <c r="T148" i="1"/>
  <c r="S37" i="2"/>
  <c r="R12" i="2"/>
  <c r="R15" i="2"/>
  <c r="R16" i="2"/>
  <c r="R25" i="2"/>
  <c r="S106" i="2"/>
  <c r="S92" i="2"/>
  <c r="R103" i="2"/>
  <c r="R116" i="2"/>
  <c r="S102" i="2"/>
  <c r="S114" i="2"/>
  <c r="S104" i="2"/>
  <c r="S108" i="2"/>
  <c r="S85" i="2"/>
  <c r="R18" i="2"/>
  <c r="R11" i="2"/>
  <c r="S12" i="2"/>
  <c r="S14" i="2"/>
  <c r="R33" i="2"/>
  <c r="S9" i="2"/>
  <c r="R17" i="2"/>
  <c r="R32" i="2"/>
  <c r="S19" i="2"/>
  <c r="S8" i="2"/>
  <c r="S16" i="2"/>
  <c r="S31" i="2"/>
  <c r="S30" i="2"/>
  <c r="R20" i="2"/>
  <c r="S20" i="2"/>
  <c r="R26" i="2"/>
  <c r="S27" i="2"/>
  <c r="S26" i="2"/>
  <c r="R14" i="2"/>
  <c r="S39" i="2"/>
  <c r="R40" i="2"/>
  <c r="R9" i="2"/>
  <c r="R24" i="2"/>
  <c r="R31" i="2"/>
  <c r="S15" i="2"/>
  <c r="R21" i="2"/>
  <c r="R35" i="2"/>
  <c r="S36" i="2"/>
  <c r="S35" i="2"/>
  <c r="S40" i="2"/>
  <c r="S24" i="2"/>
  <c r="S28" i="2"/>
  <c r="R104" i="2"/>
  <c r="R85" i="2"/>
  <c r="R114" i="2"/>
  <c r="R86" i="2"/>
  <c r="R97" i="2"/>
  <c r="R115" i="2"/>
  <c r="S93" i="2"/>
  <c r="S97" i="2"/>
  <c r="R13" i="2"/>
  <c r="R106" i="2"/>
  <c r="R102" i="2"/>
  <c r="R108" i="2"/>
  <c r="S84" i="2"/>
  <c r="S116" i="2"/>
  <c r="R93" i="2"/>
  <c r="R99" i="2"/>
  <c r="R92" i="2"/>
  <c r="R84" i="2"/>
  <c r="S86" i="2"/>
  <c r="S99" i="2"/>
  <c r="S115" i="2"/>
  <c r="R94" i="1" l="1"/>
  <c r="G117" i="1"/>
  <c r="AJ104" i="1" l="1"/>
  <c r="AJ95" i="1"/>
  <c r="AJ89" i="1"/>
  <c r="AJ111" i="1"/>
  <c r="AJ101" i="1"/>
  <c r="AJ96" i="1"/>
  <c r="AJ98" i="1"/>
  <c r="AJ90" i="1"/>
  <c r="AJ88" i="1"/>
  <c r="AJ106" i="1"/>
  <c r="AJ85" i="1"/>
  <c r="AJ100" i="1"/>
  <c r="AJ86" i="1"/>
  <c r="AJ99" i="1"/>
  <c r="AJ105" i="1"/>
  <c r="AJ113" i="1"/>
  <c r="AJ115" i="1"/>
  <c r="AJ110" i="1"/>
  <c r="AJ94" i="1"/>
  <c r="AJ102" i="1"/>
  <c r="AJ92" i="1"/>
  <c r="AJ112" i="1"/>
  <c r="AJ107" i="1"/>
  <c r="AJ97" i="1"/>
  <c r="AJ93" i="1"/>
  <c r="AJ114" i="1"/>
  <c r="AJ91" i="1"/>
  <c r="AJ116" i="1"/>
  <c r="AJ108" i="1"/>
  <c r="AJ87" i="1"/>
  <c r="AJ103" i="1"/>
  <c r="AJ109" i="1"/>
  <c r="AN92" i="1" l="1"/>
  <c r="Q111" i="1" s="1"/>
  <c r="AO99" i="1"/>
  <c r="AN96" i="1"/>
  <c r="AO95" i="1"/>
  <c r="AN115" i="1"/>
  <c r="AO91" i="1"/>
  <c r="R110" i="1" s="1"/>
  <c r="AN88" i="1"/>
  <c r="Q107" i="1" s="1"/>
  <c r="AO87" i="1"/>
  <c r="R106" i="1" s="1"/>
  <c r="AN107" i="1"/>
  <c r="AO114" i="1"/>
  <c r="AN111" i="1"/>
  <c r="AO110" i="1"/>
  <c r="AN100" i="1"/>
  <c r="AO107" i="1"/>
  <c r="AN104" i="1"/>
  <c r="AO103" i="1"/>
  <c r="AO102" i="1"/>
  <c r="AO93" i="1"/>
  <c r="R112" i="1" s="1"/>
  <c r="AO85" i="1"/>
  <c r="R104" i="1" s="1"/>
  <c r="AN90" i="1"/>
  <c r="Q109" i="1" s="1"/>
  <c r="AN101" i="1"/>
  <c r="AO101" i="1"/>
  <c r="AN91" i="1"/>
  <c r="Q110" i="1" s="1"/>
  <c r="AO98" i="1"/>
  <c r="AN95" i="1"/>
  <c r="AO94" i="1"/>
  <c r="AN85" i="1"/>
  <c r="Q104" i="1" s="1"/>
  <c r="AO90" i="1"/>
  <c r="R109" i="1" s="1"/>
  <c r="AN87" i="1"/>
  <c r="Q106" i="1" s="1"/>
  <c r="AO86" i="1"/>
  <c r="R105" i="1" s="1"/>
  <c r="AO109" i="1"/>
  <c r="AN114" i="1"/>
  <c r="AO113" i="1"/>
  <c r="AN110" i="1"/>
  <c r="AN99" i="1"/>
  <c r="AO106" i="1"/>
  <c r="AN103" i="1"/>
  <c r="AO97" i="1"/>
  <c r="AO89" i="1"/>
  <c r="R108" i="1" s="1"/>
  <c r="AN97" i="1"/>
  <c r="AN106" i="1"/>
  <c r="AN94" i="1"/>
  <c r="AO88" i="1"/>
  <c r="R107" i="1" s="1"/>
  <c r="AO105" i="1"/>
  <c r="AO100" i="1"/>
  <c r="AO108" i="1"/>
  <c r="AN105" i="1"/>
  <c r="AO104" i="1"/>
  <c r="AN116" i="1"/>
  <c r="AO96" i="1"/>
  <c r="AN93" i="1"/>
  <c r="Q112" i="1" s="1"/>
  <c r="AO92" i="1"/>
  <c r="R111" i="1" s="1"/>
  <c r="AN108" i="1"/>
  <c r="AO115" i="1"/>
  <c r="AN112" i="1"/>
  <c r="AO111" i="1"/>
  <c r="AN109" i="1"/>
  <c r="AO116" i="1"/>
  <c r="AN113" i="1"/>
  <c r="AO112" i="1"/>
  <c r="AN98" i="1"/>
  <c r="AN86" i="1"/>
  <c r="Q105" i="1" s="1"/>
  <c r="AN89" i="1"/>
  <c r="Q108" i="1" s="1"/>
  <c r="AN102" i="1"/>
  <c r="R113" i="1" l="1"/>
  <c r="M13" i="2" l="1"/>
  <c r="M38" i="2"/>
  <c r="Y53" i="1"/>
  <c r="Y59" i="1"/>
  <c r="Y54" i="1"/>
  <c r="Y47" i="1"/>
  <c r="Y70" i="1"/>
  <c r="M8" i="2"/>
  <c r="Y64" i="1"/>
  <c r="Y46" i="1"/>
  <c r="Y57" i="1"/>
  <c r="Y72" i="1"/>
  <c r="Y51" i="1"/>
  <c r="Y66" i="1"/>
  <c r="Y49" i="1"/>
  <c r="Y50" i="1"/>
  <c r="Y61" i="1"/>
  <c r="Y62" i="1"/>
  <c r="Y48" i="1"/>
  <c r="Y74" i="1"/>
  <c r="Y58" i="1"/>
  <c r="Y76" i="1"/>
  <c r="Y60" i="1"/>
  <c r="Y65" i="1"/>
  <c r="Y56" i="1"/>
  <c r="Y52" i="1"/>
  <c r="Y68" i="1"/>
  <c r="Y73" i="1"/>
  <c r="Y71" i="1"/>
  <c r="Y63" i="1"/>
  <c r="Y55" i="1"/>
  <c r="Y75" i="1"/>
  <c r="Y69" i="1"/>
  <c r="Y67" i="1"/>
  <c r="M36" i="2" l="1"/>
  <c r="M31" i="2"/>
  <c r="M35" i="2"/>
  <c r="M34" i="2"/>
  <c r="M19" i="2"/>
  <c r="M39" i="2"/>
  <c r="M26" i="2"/>
  <c r="M30" i="2"/>
  <c r="M23" i="2"/>
  <c r="M21" i="2"/>
  <c r="M37" i="2"/>
  <c r="M32" i="2"/>
  <c r="M15" i="2"/>
  <c r="M18" i="2"/>
  <c r="M28" i="2"/>
  <c r="M11" i="2"/>
  <c r="M24" i="2"/>
  <c r="M10" i="2"/>
  <c r="M17" i="2"/>
  <c r="M16" i="2"/>
  <c r="M20" i="2"/>
  <c r="M9" i="2"/>
  <c r="G40" i="1"/>
  <c r="G194" i="1" s="1"/>
  <c r="M25" i="2"/>
  <c r="M14" i="2"/>
  <c r="M33" i="2"/>
  <c r="M22" i="2"/>
  <c r="M29" i="2"/>
  <c r="M27" i="2"/>
  <c r="C40" i="1"/>
  <c r="C194" i="1" s="1"/>
  <c r="M12" i="2"/>
  <c r="F40" i="1"/>
  <c r="F194" i="1" s="1"/>
  <c r="E40" i="1"/>
  <c r="E194" i="1" s="1"/>
  <c r="D40" i="1"/>
  <c r="D194" i="1" s="1"/>
  <c r="M31" i="1"/>
  <c r="X68" i="1" s="1"/>
  <c r="M28" i="1"/>
  <c r="X65" i="1" s="1"/>
  <c r="M38" i="1"/>
  <c r="X75" i="1" s="1"/>
  <c r="M24" i="1"/>
  <c r="X61" i="1" s="1"/>
  <c r="M35" i="1"/>
  <c r="X72" i="1" s="1"/>
  <c r="M20" i="1"/>
  <c r="X57" i="1" s="1"/>
  <c r="M18" i="1"/>
  <c r="X55" i="1" s="1"/>
  <c r="M39" i="1"/>
  <c r="X76" i="1" s="1"/>
  <c r="M27" i="1"/>
  <c r="X64" i="1" s="1"/>
  <c r="M23" i="1"/>
  <c r="X60" i="1" s="1"/>
  <c r="M37" i="1"/>
  <c r="X74" i="1" s="1"/>
  <c r="M12" i="1"/>
  <c r="X49" i="1" s="1"/>
  <c r="M29" i="1"/>
  <c r="X66" i="1" s="1"/>
  <c r="M16" i="1"/>
  <c r="X53" i="1" s="1"/>
  <c r="I40" i="1"/>
  <c r="W87" i="1" s="1"/>
  <c r="AF112" i="1" s="1"/>
  <c r="D112" i="1" s="1"/>
  <c r="M33" i="1"/>
  <c r="X70" i="1" s="1"/>
  <c r="H40" i="1"/>
  <c r="V115" i="1" s="1"/>
  <c r="AE101" i="1" s="1"/>
  <c r="C101" i="1" s="1"/>
  <c r="M17" i="1"/>
  <c r="X54" i="1" s="1"/>
  <c r="M34" i="1"/>
  <c r="X71" i="1" s="1"/>
  <c r="M36" i="1"/>
  <c r="X73" i="1" s="1"/>
  <c r="M15" i="1"/>
  <c r="X52" i="1" s="1"/>
  <c r="M14" i="1"/>
  <c r="X51" i="1" s="1"/>
  <c r="M30" i="1"/>
  <c r="X67" i="1" s="1"/>
  <c r="M32" i="1"/>
  <c r="X69" i="1" s="1"/>
  <c r="M13" i="1"/>
  <c r="X50" i="1" s="1"/>
  <c r="M25" i="1"/>
  <c r="X62" i="1" s="1"/>
  <c r="M9" i="1"/>
  <c r="X46" i="1" s="1"/>
  <c r="M26" i="1"/>
  <c r="X63" i="1" s="1"/>
  <c r="J40" i="1"/>
  <c r="X91" i="1" s="1"/>
  <c r="AG87" i="1" s="1"/>
  <c r="E87" i="1" s="1"/>
  <c r="M21" i="1"/>
  <c r="X58" i="1" s="1"/>
  <c r="M19" i="1"/>
  <c r="X56" i="1" s="1"/>
  <c r="M10" i="1"/>
  <c r="X47" i="1" s="1"/>
  <c r="M22" i="1"/>
  <c r="X59" i="1" s="1"/>
  <c r="K40" i="1"/>
  <c r="Y101" i="1" s="1"/>
  <c r="AH115" i="1" s="1"/>
  <c r="F115" i="1" s="1"/>
  <c r="M8" i="1"/>
  <c r="X45" i="1" s="1"/>
  <c r="M11" i="1"/>
  <c r="X48" i="1" s="1"/>
  <c r="Y45" i="1"/>
  <c r="F198" i="1" l="1"/>
  <c r="D198" i="1"/>
  <c r="E198" i="1"/>
  <c r="C198" i="1"/>
  <c r="Y90" i="1"/>
  <c r="AH102" i="1" s="1"/>
  <c r="F102" i="1" s="1"/>
  <c r="V85" i="1"/>
  <c r="AE96" i="1" s="1"/>
  <c r="C96" i="1" s="1"/>
  <c r="Y89" i="1"/>
  <c r="AH111" i="1" s="1"/>
  <c r="F111" i="1" s="1"/>
  <c r="V114" i="1"/>
  <c r="AE107" i="1" s="1"/>
  <c r="C107" i="1" s="1"/>
  <c r="W100" i="1"/>
  <c r="AF100" i="1" s="1"/>
  <c r="D100" i="1" s="1"/>
  <c r="Y97" i="1"/>
  <c r="AH103" i="1" s="1"/>
  <c r="F103" i="1" s="1"/>
  <c r="W88" i="1"/>
  <c r="AF91" i="1" s="1"/>
  <c r="D91" i="1" s="1"/>
  <c r="Y102" i="1"/>
  <c r="AH88" i="1" s="1"/>
  <c r="F88" i="1" s="1"/>
  <c r="Y109" i="1"/>
  <c r="AH98" i="1" s="1"/>
  <c r="F98" i="1" s="1"/>
  <c r="W109" i="1"/>
  <c r="AF98" i="1" s="1"/>
  <c r="D98" i="1" s="1"/>
  <c r="Y99" i="1"/>
  <c r="AH105" i="1" s="1"/>
  <c r="F105" i="1" s="1"/>
  <c r="Y98" i="1"/>
  <c r="AH110" i="1" s="1"/>
  <c r="F110" i="1" s="1"/>
  <c r="Y86" i="1"/>
  <c r="AH93" i="1" s="1"/>
  <c r="F93" i="1" s="1"/>
  <c r="W85" i="1"/>
  <c r="AF96" i="1" s="1"/>
  <c r="D96" i="1" s="1"/>
  <c r="W103" i="1"/>
  <c r="AF104" i="1" s="1"/>
  <c r="D104" i="1" s="1"/>
  <c r="W93" i="1"/>
  <c r="AF114" i="1" s="1"/>
  <c r="D114" i="1" s="1"/>
  <c r="Y91" i="1"/>
  <c r="AH87" i="1" s="1"/>
  <c r="F87" i="1" s="1"/>
  <c r="Y111" i="1"/>
  <c r="Y104" i="1"/>
  <c r="W115" i="1"/>
  <c r="AF101" i="1" s="1"/>
  <c r="D101" i="1" s="1"/>
  <c r="W97" i="1"/>
  <c r="AF103" i="1" s="1"/>
  <c r="D103" i="1" s="1"/>
  <c r="W108" i="1"/>
  <c r="AF97" i="1" s="1"/>
  <c r="D97" i="1" s="1"/>
  <c r="V109" i="1"/>
  <c r="AE98" i="1" s="1"/>
  <c r="C98" i="1" s="1"/>
  <c r="W90" i="1"/>
  <c r="AF102" i="1" s="1"/>
  <c r="D102" i="1" s="1"/>
  <c r="V103" i="1"/>
  <c r="AE104" i="1" s="1"/>
  <c r="C104" i="1" s="1"/>
  <c r="W94" i="1"/>
  <c r="AF90" i="1" s="1"/>
  <c r="D90" i="1" s="1"/>
  <c r="W106" i="1"/>
  <c r="AF113" i="1" s="1"/>
  <c r="D113" i="1" s="1"/>
  <c r="W95" i="1"/>
  <c r="AF95" i="1" s="1"/>
  <c r="D95" i="1" s="1"/>
  <c r="Y96" i="1"/>
  <c r="AH86" i="1" s="1"/>
  <c r="F86" i="1" s="1"/>
  <c r="Y94" i="1"/>
  <c r="AH90" i="1" s="1"/>
  <c r="F90" i="1" s="1"/>
  <c r="Y110" i="1"/>
  <c r="AH99" i="1" s="1"/>
  <c r="F99" i="1" s="1"/>
  <c r="Y93" i="1"/>
  <c r="AH114" i="1" s="1"/>
  <c r="F114" i="1" s="1"/>
  <c r="Y116" i="1"/>
  <c r="AH85" i="1" s="1"/>
  <c r="F85" i="1" s="1"/>
  <c r="Y112" i="1"/>
  <c r="AH92" i="1" s="1"/>
  <c r="F92" i="1" s="1"/>
  <c r="W111" i="1"/>
  <c r="V105" i="1"/>
  <c r="AE116" i="1" s="1"/>
  <c r="C116" i="1" s="1"/>
  <c r="W102" i="1"/>
  <c r="AF88" i="1" s="1"/>
  <c r="D88" i="1" s="1"/>
  <c r="W101" i="1"/>
  <c r="AF115" i="1" s="1"/>
  <c r="D115" i="1" s="1"/>
  <c r="V104" i="1"/>
  <c r="W116" i="1"/>
  <c r="AF85" i="1" s="1"/>
  <c r="D85" i="1" s="1"/>
  <c r="V86" i="1"/>
  <c r="AE93" i="1" s="1"/>
  <c r="C93" i="1" s="1"/>
  <c r="W98" i="1"/>
  <c r="AF110" i="1" s="1"/>
  <c r="D110" i="1" s="1"/>
  <c r="W96" i="1"/>
  <c r="AF86" i="1" s="1"/>
  <c r="D86" i="1" s="1"/>
  <c r="Y114" i="1"/>
  <c r="AH107" i="1" s="1"/>
  <c r="F107" i="1" s="1"/>
  <c r="Y115" i="1"/>
  <c r="AH101" i="1" s="1"/>
  <c r="F101" i="1" s="1"/>
  <c r="Y108" i="1"/>
  <c r="AH97" i="1" s="1"/>
  <c r="F97" i="1" s="1"/>
  <c r="V102" i="1"/>
  <c r="AE88" i="1" s="1"/>
  <c r="C88" i="1" s="1"/>
  <c r="W110" i="1"/>
  <c r="AF99" i="1" s="1"/>
  <c r="D99" i="1" s="1"/>
  <c r="V108" i="1"/>
  <c r="AE97" i="1" s="1"/>
  <c r="C97" i="1" s="1"/>
  <c r="W92" i="1"/>
  <c r="AF94" i="1" s="1"/>
  <c r="D94" i="1" s="1"/>
  <c r="V93" i="1"/>
  <c r="AE114" i="1" s="1"/>
  <c r="C114" i="1" s="1"/>
  <c r="V87" i="1"/>
  <c r="AE112" i="1" s="1"/>
  <c r="C112" i="1" s="1"/>
  <c r="V107" i="1"/>
  <c r="AE89" i="1" s="1"/>
  <c r="C89" i="1" s="1"/>
  <c r="V88" i="1"/>
  <c r="AE91" i="1" s="1"/>
  <c r="C91" i="1" s="1"/>
  <c r="X88" i="1"/>
  <c r="AG91" i="1" s="1"/>
  <c r="E91" i="1" s="1"/>
  <c r="X99" i="1"/>
  <c r="AG105" i="1" s="1"/>
  <c r="E105" i="1" s="1"/>
  <c r="X108" i="1"/>
  <c r="AG97" i="1" s="1"/>
  <c r="E97" i="1" s="1"/>
  <c r="X93" i="1"/>
  <c r="AG114" i="1" s="1"/>
  <c r="E114" i="1" s="1"/>
  <c r="X116" i="1"/>
  <c r="AG85" i="1" s="1"/>
  <c r="E85" i="1" s="1"/>
  <c r="X86" i="1"/>
  <c r="AG93" i="1" s="1"/>
  <c r="E93" i="1" s="1"/>
  <c r="X113" i="1"/>
  <c r="AG106" i="1" s="1"/>
  <c r="E106" i="1" s="1"/>
  <c r="X110" i="1"/>
  <c r="AG99" i="1" s="1"/>
  <c r="E99" i="1" s="1"/>
  <c r="Y88" i="1"/>
  <c r="AH91" i="1" s="1"/>
  <c r="F91" i="1" s="1"/>
  <c r="Y85" i="1"/>
  <c r="AH96" i="1" s="1"/>
  <c r="F96" i="1" s="1"/>
  <c r="Y87" i="1"/>
  <c r="AH112" i="1" s="1"/>
  <c r="F112" i="1" s="1"/>
  <c r="Y103" i="1"/>
  <c r="AH104" i="1" s="1"/>
  <c r="F104" i="1" s="1"/>
  <c r="Y107" i="1"/>
  <c r="AH89" i="1" s="1"/>
  <c r="F89" i="1" s="1"/>
  <c r="M40" i="2"/>
  <c r="Y92" i="1"/>
  <c r="AH94" i="1" s="1"/>
  <c r="F94" i="1" s="1"/>
  <c r="Y113" i="1"/>
  <c r="AH106" i="1" s="1"/>
  <c r="F106" i="1" s="1"/>
  <c r="Y106" i="1"/>
  <c r="AH113" i="1" s="1"/>
  <c r="F113" i="1" s="1"/>
  <c r="Y100" i="1"/>
  <c r="AH100" i="1" s="1"/>
  <c r="F100" i="1" s="1"/>
  <c r="Y105" i="1"/>
  <c r="AH116" i="1" s="1"/>
  <c r="F116" i="1" s="1"/>
  <c r="W105" i="1"/>
  <c r="AF116" i="1" s="1"/>
  <c r="D116" i="1" s="1"/>
  <c r="X89" i="1"/>
  <c r="AG111" i="1" s="1"/>
  <c r="E111" i="1" s="1"/>
  <c r="V112" i="1"/>
  <c r="AE92" i="1" s="1"/>
  <c r="C92" i="1" s="1"/>
  <c r="X90" i="1"/>
  <c r="AG102" i="1" s="1"/>
  <c r="E102" i="1" s="1"/>
  <c r="X95" i="1"/>
  <c r="AG95" i="1" s="1"/>
  <c r="E95" i="1" s="1"/>
  <c r="V96" i="1"/>
  <c r="AE86" i="1" s="1"/>
  <c r="C86" i="1" s="1"/>
  <c r="V90" i="1"/>
  <c r="AE102" i="1" s="1"/>
  <c r="C102" i="1" s="1"/>
  <c r="X87" i="1"/>
  <c r="AG112" i="1" s="1"/>
  <c r="E112" i="1" s="1"/>
  <c r="V89" i="1"/>
  <c r="AE111" i="1" s="1"/>
  <c r="C111" i="1" s="1"/>
  <c r="X103" i="1"/>
  <c r="AG104" i="1" s="1"/>
  <c r="E104" i="1" s="1"/>
  <c r="V111" i="1"/>
  <c r="W112" i="1"/>
  <c r="AF92" i="1" s="1"/>
  <c r="D92" i="1" s="1"/>
  <c r="V106" i="1"/>
  <c r="AE113" i="1" s="1"/>
  <c r="C113" i="1" s="1"/>
  <c r="X107" i="1"/>
  <c r="AG89" i="1" s="1"/>
  <c r="E89" i="1" s="1"/>
  <c r="V116" i="1"/>
  <c r="AE85" i="1" s="1"/>
  <c r="C85" i="1" s="1"/>
  <c r="V110" i="1"/>
  <c r="AE99" i="1" s="1"/>
  <c r="C99" i="1" s="1"/>
  <c r="V100" i="1"/>
  <c r="AE100" i="1" s="1"/>
  <c r="C100" i="1" s="1"/>
  <c r="W114" i="1"/>
  <c r="AF107" i="1" s="1"/>
  <c r="D107" i="1" s="1"/>
  <c r="X92" i="1"/>
  <c r="AG94" i="1" s="1"/>
  <c r="E94" i="1" s="1"/>
  <c r="X115" i="1"/>
  <c r="AG101" i="1" s="1"/>
  <c r="E101" i="1" s="1"/>
  <c r="X105" i="1"/>
  <c r="AG116" i="1" s="1"/>
  <c r="E116" i="1" s="1"/>
  <c r="G198" i="1"/>
  <c r="X101" i="1"/>
  <c r="AG115" i="1" s="1"/>
  <c r="E115" i="1" s="1"/>
  <c r="X96" i="1"/>
  <c r="AG86" i="1" s="1"/>
  <c r="E86" i="1" s="1"/>
  <c r="X94" i="1"/>
  <c r="AG90" i="1" s="1"/>
  <c r="E90" i="1" s="1"/>
  <c r="X106" i="1"/>
  <c r="AG113" i="1" s="1"/>
  <c r="E113" i="1" s="1"/>
  <c r="X100" i="1"/>
  <c r="AG100" i="1" s="1"/>
  <c r="E100" i="1" s="1"/>
  <c r="X85" i="1"/>
  <c r="AG96" i="1" s="1"/>
  <c r="E96" i="1" s="1"/>
  <c r="Y95" i="1"/>
  <c r="AH95" i="1" s="1"/>
  <c r="F95" i="1" s="1"/>
  <c r="W107" i="1"/>
  <c r="AF89" i="1" s="1"/>
  <c r="D89" i="1" s="1"/>
  <c r="X102" i="1"/>
  <c r="AG88" i="1" s="1"/>
  <c r="E88" i="1" s="1"/>
  <c r="X114" i="1"/>
  <c r="AG107" i="1" s="1"/>
  <c r="E107" i="1" s="1"/>
  <c r="V99" i="1"/>
  <c r="AE105" i="1" s="1"/>
  <c r="C105" i="1" s="1"/>
  <c r="V98" i="1"/>
  <c r="AE110" i="1" s="1"/>
  <c r="C110" i="1" s="1"/>
  <c r="V94" i="1"/>
  <c r="AE90" i="1" s="1"/>
  <c r="C90" i="1" s="1"/>
  <c r="W113" i="1"/>
  <c r="AF106" i="1" s="1"/>
  <c r="D106" i="1" s="1"/>
  <c r="X98" i="1"/>
  <c r="AG110" i="1" s="1"/>
  <c r="E110" i="1" s="1"/>
  <c r="V95" i="1"/>
  <c r="AE95" i="1" s="1"/>
  <c r="C95" i="1" s="1"/>
  <c r="X97" i="1"/>
  <c r="AG103" i="1" s="1"/>
  <c r="E103" i="1" s="1"/>
  <c r="W91" i="1"/>
  <c r="AF87" i="1" s="1"/>
  <c r="D87" i="1" s="1"/>
  <c r="V97" i="1"/>
  <c r="AE103" i="1" s="1"/>
  <c r="C103" i="1" s="1"/>
  <c r="X111" i="1"/>
  <c r="W86" i="1"/>
  <c r="AF93" i="1" s="1"/>
  <c r="D93" i="1" s="1"/>
  <c r="V92" i="1"/>
  <c r="AE94" i="1" s="1"/>
  <c r="C94" i="1" s="1"/>
  <c r="V113" i="1"/>
  <c r="AE106" i="1" s="1"/>
  <c r="C106" i="1" s="1"/>
  <c r="W99" i="1"/>
  <c r="AF105" i="1" s="1"/>
  <c r="D105" i="1" s="1"/>
  <c r="W104" i="1"/>
  <c r="AF108" i="1" s="1"/>
  <c r="D108" i="1" s="1"/>
  <c r="V91" i="1"/>
  <c r="AE87" i="1" s="1"/>
  <c r="C87" i="1" s="1"/>
  <c r="V101" i="1"/>
  <c r="AE115" i="1" s="1"/>
  <c r="C115" i="1" s="1"/>
  <c r="X104" i="1"/>
  <c r="AG108" i="1" s="1"/>
  <c r="E108" i="1" s="1"/>
  <c r="X109" i="1"/>
  <c r="AG98" i="1" s="1"/>
  <c r="E98" i="1" s="1"/>
  <c r="X112" i="1"/>
  <c r="AG92" i="1" s="1"/>
  <c r="E92" i="1" s="1"/>
  <c r="E199" i="1"/>
  <c r="V117" i="1"/>
  <c r="H194" i="1"/>
  <c r="W89" i="1"/>
  <c r="AF111" i="1" s="1"/>
  <c r="D111" i="1" s="1"/>
  <c r="W117" i="1"/>
  <c r="I194" i="1"/>
  <c r="D199" i="1"/>
  <c r="D208" i="1" s="1"/>
  <c r="C199" i="1"/>
  <c r="C208" i="1" s="1"/>
  <c r="K194" i="1"/>
  <c r="Y117" i="1"/>
  <c r="M40" i="1"/>
  <c r="X77" i="1" s="1"/>
  <c r="G199" i="1"/>
  <c r="F199" i="1"/>
  <c r="F208" i="1" s="1"/>
  <c r="J194" i="1"/>
  <c r="X117" i="1"/>
  <c r="Y77" i="1"/>
  <c r="V73" i="1" s="1"/>
  <c r="E208" i="1" l="1"/>
  <c r="K199" i="1"/>
  <c r="H199" i="1"/>
  <c r="J199" i="1"/>
  <c r="I198" i="1"/>
  <c r="AH108" i="1"/>
  <c r="F108" i="1" s="1"/>
  <c r="AE109" i="1"/>
  <c r="C109" i="1" s="1"/>
  <c r="AH109" i="1"/>
  <c r="F109" i="1" s="1"/>
  <c r="AE108" i="1"/>
  <c r="C108" i="1" s="1"/>
  <c r="AF109" i="1"/>
  <c r="D109" i="1" s="1"/>
  <c r="D117" i="1" s="1"/>
  <c r="AG109" i="1"/>
  <c r="E109" i="1" s="1"/>
  <c r="E117" i="1" s="1"/>
  <c r="I199" i="1"/>
  <c r="V58" i="1"/>
  <c r="V76" i="1"/>
  <c r="V61" i="1"/>
  <c r="V54" i="1"/>
  <c r="V69" i="1"/>
  <c r="G208" i="1"/>
  <c r="V62" i="1"/>
  <c r="V70" i="1"/>
  <c r="V77" i="1"/>
  <c r="V47" i="1"/>
  <c r="V55" i="1"/>
  <c r="V64" i="1"/>
  <c r="V68" i="1"/>
  <c r="V52" i="1"/>
  <c r="V66" i="1"/>
  <c r="V63" i="1"/>
  <c r="V75" i="1"/>
  <c r="V74" i="1"/>
  <c r="V72" i="1"/>
  <c r="V53" i="1"/>
  <c r="V71" i="1"/>
  <c r="V50" i="1"/>
  <c r="V56" i="1"/>
  <c r="V57" i="1"/>
  <c r="V48" i="1"/>
  <c r="V67" i="1"/>
  <c r="V60" i="1"/>
  <c r="V46" i="1"/>
  <c r="V51" i="1"/>
  <c r="V45" i="1"/>
  <c r="V59" i="1"/>
  <c r="V49" i="1"/>
  <c r="V65" i="1"/>
  <c r="K198" i="1"/>
  <c r="K208" i="1" s="1"/>
  <c r="H198" i="1"/>
  <c r="J198" i="1"/>
  <c r="J208" i="1" s="1"/>
  <c r="I208" i="1" l="1"/>
  <c r="H208" i="1"/>
  <c r="F117" i="1"/>
  <c r="C117" i="1"/>
  <c r="U53" i="1"/>
  <c r="T75" i="1"/>
  <c r="S71" i="1"/>
  <c r="U48" i="1"/>
  <c r="S47" i="1"/>
  <c r="T53" i="1"/>
  <c r="U61" i="1"/>
  <c r="T64" i="1"/>
  <c r="T70" i="1"/>
  <c r="T61" i="1"/>
  <c r="S61" i="1"/>
  <c r="S59" i="1"/>
  <c r="S51" i="1"/>
  <c r="U63" i="1"/>
  <c r="T51" i="1"/>
  <c r="S77" i="1"/>
  <c r="S53" i="1"/>
  <c r="U76" i="1"/>
  <c r="T60" i="1"/>
  <c r="S67" i="1"/>
  <c r="U55" i="1"/>
  <c r="T57" i="1"/>
  <c r="U56" i="1"/>
  <c r="U67" i="1"/>
  <c r="S56" i="1"/>
  <c r="U72" i="1"/>
  <c r="S73" i="1"/>
  <c r="T69" i="1"/>
  <c r="T45" i="1"/>
  <c r="T47" i="1"/>
  <c r="T66" i="1"/>
  <c r="U75" i="1"/>
  <c r="S52" i="1"/>
  <c r="U47" i="1"/>
  <c r="T68" i="1"/>
  <c r="U49" i="1"/>
  <c r="S50" i="1"/>
  <c r="S63" i="1"/>
  <c r="S49" i="1"/>
  <c r="S68" i="1"/>
  <c r="T72" i="1"/>
  <c r="U62" i="1"/>
  <c r="U64" i="1"/>
  <c r="T50" i="1"/>
  <c r="U69" i="1"/>
  <c r="U71" i="1"/>
  <c r="S69" i="1"/>
  <c r="S72" i="1"/>
  <c r="S57" i="1"/>
  <c r="S66" i="1"/>
  <c r="S48" i="1"/>
  <c r="S46" i="1"/>
  <c r="S55" i="1"/>
  <c r="T74" i="1"/>
  <c r="T54" i="1"/>
  <c r="U65" i="1"/>
  <c r="T52" i="1"/>
  <c r="T73" i="1"/>
  <c r="U74" i="1"/>
  <c r="T55" i="1"/>
  <c r="U58" i="1"/>
  <c r="S60" i="1"/>
  <c r="U52" i="1"/>
  <c r="U66" i="1"/>
  <c r="T76" i="1"/>
  <c r="T59" i="1"/>
  <c r="T65" i="1"/>
  <c r="S64" i="1"/>
  <c r="S58" i="1"/>
  <c r="U60" i="1"/>
  <c r="U77" i="1"/>
  <c r="T48" i="1"/>
  <c r="T49" i="1"/>
  <c r="S75" i="1"/>
  <c r="U70" i="1"/>
  <c r="U51" i="1"/>
  <c r="U57" i="1"/>
  <c r="U73" i="1"/>
  <c r="T63" i="1"/>
  <c r="U46" i="1"/>
  <c r="T67" i="1"/>
  <c r="T58" i="1"/>
  <c r="S45" i="1"/>
  <c r="U45" i="1"/>
  <c r="T71" i="1"/>
  <c r="T56" i="1"/>
  <c r="S65" i="1"/>
  <c r="S76" i="1"/>
  <c r="U50" i="1"/>
  <c r="S70" i="1"/>
  <c r="U54" i="1"/>
  <c r="S74" i="1"/>
  <c r="T46" i="1"/>
  <c r="T62" i="1"/>
  <c r="S62" i="1"/>
  <c r="U68" i="1"/>
  <c r="S54" i="1"/>
  <c r="T77" i="1"/>
  <c r="U59" i="1"/>
  <c r="L200" i="1" l="1"/>
  <c r="L204" i="1" l="1"/>
  <c r="L201" i="1" l="1"/>
  <c r="L205" i="1"/>
  <c r="L202" i="1"/>
  <c r="L203" i="1" l="1"/>
  <c r="L206" i="1" l="1"/>
  <c r="L193" i="1" l="1"/>
  <c r="L207" i="1" s="1"/>
  <c r="C204" i="1" l="1"/>
  <c r="G204" i="1"/>
  <c r="K204" i="1"/>
  <c r="J201" i="1"/>
  <c r="G201" i="1"/>
  <c r="D204" i="1"/>
  <c r="H204" i="1"/>
  <c r="D201" i="1"/>
  <c r="E203" i="1"/>
  <c r="I203" i="1"/>
  <c r="E204" i="1"/>
  <c r="I204" i="1"/>
  <c r="F201" i="1"/>
  <c r="C201" i="1"/>
  <c r="F204" i="1"/>
  <c r="J204" i="1"/>
  <c r="H201" i="1"/>
  <c r="E201" i="1"/>
  <c r="D203" i="1"/>
  <c r="H203" i="1"/>
  <c r="C203" i="1"/>
  <c r="G203" i="1"/>
  <c r="K203" i="1"/>
  <c r="F203" i="1"/>
  <c r="J203" i="1"/>
  <c r="K201" i="1"/>
  <c r="I201" i="1"/>
  <c r="E206" i="1"/>
  <c r="I206" i="1"/>
  <c r="F206" i="1"/>
  <c r="J206" i="1"/>
  <c r="E205" i="1"/>
  <c r="I205" i="1"/>
  <c r="H202" i="1"/>
  <c r="E202" i="1"/>
  <c r="F205" i="1"/>
  <c r="J205" i="1"/>
  <c r="F202" i="1"/>
  <c r="C202" i="1"/>
  <c r="C206" i="1"/>
  <c r="G206" i="1"/>
  <c r="K206" i="1"/>
  <c r="D206" i="1"/>
  <c r="H206" i="1"/>
  <c r="C205" i="1"/>
  <c r="G205" i="1"/>
  <c r="K205" i="1"/>
  <c r="D202" i="1"/>
  <c r="K202" i="1"/>
  <c r="I202" i="1"/>
  <c r="D205" i="1"/>
  <c r="H205" i="1"/>
  <c r="J202" i="1"/>
  <c r="G202" i="1"/>
  <c r="D200" i="1" l="1"/>
  <c r="D193" i="1"/>
  <c r="D207" i="1" s="1"/>
  <c r="K193" i="1"/>
  <c r="K207" i="1" s="1"/>
  <c r="K200" i="1"/>
  <c r="F200" i="1"/>
  <c r="F193" i="1"/>
  <c r="F207" i="1" s="1"/>
  <c r="G193" i="1"/>
  <c r="G207" i="1" s="1"/>
  <c r="G200" i="1"/>
  <c r="J193" i="1"/>
  <c r="J207" i="1" s="1"/>
  <c r="J200" i="1"/>
  <c r="I193" i="1"/>
  <c r="I207" i="1" s="1"/>
  <c r="I200" i="1"/>
  <c r="C200" i="1"/>
  <c r="C193" i="1"/>
  <c r="C207" i="1" s="1"/>
  <c r="H193" i="1"/>
  <c r="H207" i="1" s="1"/>
  <c r="H200" i="1"/>
  <c r="E200" i="1"/>
  <c r="E193" i="1"/>
  <c r="E207" i="1" s="1"/>
</calcChain>
</file>

<file path=xl/sharedStrings.xml><?xml version="1.0" encoding="utf-8"?>
<sst xmlns="http://schemas.openxmlformats.org/spreadsheetml/2006/main" count="564" uniqueCount="153">
  <si>
    <t>EUR millions</t>
  </si>
  <si>
    <t>Nominal growth</t>
  </si>
  <si>
    <t>Current exchange rates</t>
  </si>
  <si>
    <t>Constant exchange rates</t>
  </si>
  <si>
    <t>Country</t>
  </si>
  <si>
    <t>AT</t>
  </si>
  <si>
    <t>Austria</t>
  </si>
  <si>
    <t>BE</t>
  </si>
  <si>
    <t>Belgium</t>
  </si>
  <si>
    <t>BG</t>
  </si>
  <si>
    <t>Bulgaria</t>
  </si>
  <si>
    <t>CH</t>
  </si>
  <si>
    <t>Switzerland</t>
  </si>
  <si>
    <t>CY</t>
  </si>
  <si>
    <t>Cyprus</t>
  </si>
  <si>
    <t xml:space="preserve">CZ </t>
  </si>
  <si>
    <t>Czech Republic</t>
  </si>
  <si>
    <t>DE</t>
  </si>
  <si>
    <t xml:space="preserve">Germany </t>
  </si>
  <si>
    <t>DK</t>
  </si>
  <si>
    <t>Denmark</t>
  </si>
  <si>
    <t>EE</t>
  </si>
  <si>
    <t>Estonia</t>
  </si>
  <si>
    <t>ES</t>
  </si>
  <si>
    <t>Spain</t>
  </si>
  <si>
    <t>FI</t>
  </si>
  <si>
    <t>Finland</t>
  </si>
  <si>
    <t>FR</t>
  </si>
  <si>
    <t xml:space="preserve">France </t>
  </si>
  <si>
    <t>UK</t>
  </si>
  <si>
    <t>United Kingdom</t>
  </si>
  <si>
    <t>GR</t>
  </si>
  <si>
    <t>Greece</t>
  </si>
  <si>
    <t>HR</t>
  </si>
  <si>
    <t>Croatia</t>
  </si>
  <si>
    <t>HU</t>
  </si>
  <si>
    <t>Hungary</t>
  </si>
  <si>
    <t>IE</t>
  </si>
  <si>
    <t>Ireland</t>
  </si>
  <si>
    <t>IS</t>
  </si>
  <si>
    <t>Iceland</t>
  </si>
  <si>
    <t>IT</t>
  </si>
  <si>
    <t>Italy</t>
  </si>
  <si>
    <t>LI</t>
  </si>
  <si>
    <t>Liechtenstein</t>
  </si>
  <si>
    <t>LU</t>
  </si>
  <si>
    <t>Luxembourg</t>
  </si>
  <si>
    <t>LV</t>
  </si>
  <si>
    <t>Latvia</t>
  </si>
  <si>
    <t>MT</t>
  </si>
  <si>
    <t>Malta</t>
  </si>
  <si>
    <t>NL</t>
  </si>
  <si>
    <t>Netherlands</t>
  </si>
  <si>
    <t>NO</t>
  </si>
  <si>
    <t>Norway</t>
  </si>
  <si>
    <t>PL</t>
  </si>
  <si>
    <t>Poland</t>
  </si>
  <si>
    <t>PT</t>
  </si>
  <si>
    <t>Portugal</t>
  </si>
  <si>
    <t>RO</t>
  </si>
  <si>
    <t>Romania</t>
  </si>
  <si>
    <t>SE</t>
  </si>
  <si>
    <t>Sweden</t>
  </si>
  <si>
    <t>SI</t>
  </si>
  <si>
    <t>Slovenia</t>
  </si>
  <si>
    <t xml:space="preserve">SK </t>
  </si>
  <si>
    <t>Slovakia</t>
  </si>
  <si>
    <t>TR</t>
  </si>
  <si>
    <t>Turkey</t>
  </si>
  <si>
    <t xml:space="preserve">Notes: </t>
  </si>
  <si>
    <t>For DE, figures include "Pensionskassen" and pension funds covered by GDV statistics</t>
  </si>
  <si>
    <t>Other</t>
  </si>
  <si>
    <t>(EUR millions)</t>
  </si>
  <si>
    <t>Motor</t>
  </si>
  <si>
    <t>Property</t>
  </si>
  <si>
    <t>General liability</t>
  </si>
  <si>
    <t>Legal expenses</t>
  </si>
  <si>
    <t>MAT</t>
  </si>
  <si>
    <t>Other non-life</t>
  </si>
  <si>
    <t>Total non-life premiums</t>
  </si>
  <si>
    <t>(%)</t>
  </si>
  <si>
    <t>Accident</t>
  </si>
  <si>
    <t>Health</t>
  </si>
  <si>
    <t>%</t>
  </si>
  <si>
    <t>Note: It should be stressed that these indicators do not indicate the contribution of the insurance industry to the economy but rather allow comparisons between countries and over time.</t>
  </si>
  <si>
    <t>EUR</t>
  </si>
  <si>
    <t>Note: It should be stressed that these indicators should be interpreted cautiously as (i) they do not strictly correspond to sums actually paid by insureds and (ii) they do not always include premiums paid by the inhabitants of the country concerned, eg Luxembourg, where insurers largely benefit from freedom to provide services (FOS).</t>
  </si>
  <si>
    <t>Life</t>
  </si>
  <si>
    <t>Non-life</t>
  </si>
  <si>
    <t>Premiums of European insurers</t>
  </si>
  <si>
    <t>Ratio indicators</t>
  </si>
  <si>
    <t>Premiums</t>
  </si>
  <si>
    <t>Methodological note</t>
  </si>
  <si>
    <t>* * * * * *</t>
  </si>
  <si>
    <t>* * *</t>
  </si>
  <si>
    <t>Table of content - Total premiums</t>
  </si>
  <si>
    <t>I. Premiums of European insurers</t>
  </si>
  <si>
    <t>The monetary unit used for the financial data is the euro. For the periods prior to the introduction of the euro and for the countries which are not part of the euro area, the collected figures are converted into euro using the yearly average exchange rate.</t>
  </si>
  <si>
    <t xml:space="preserve">Year-on-year changes have been calculated by subtracting from the total data, countries for which there was no information for the previous or following year. The average growth over time represents the average of the past year-on-year changes. The changes are calculated in nominal terms. </t>
  </si>
  <si>
    <t>Otherwise stated, premiums entail gross written premiums (direct business) on home territory underwritten by companies with their head office in the corresponding country.</t>
  </si>
  <si>
    <t>Glossary</t>
  </si>
  <si>
    <t>"n.a." stands for not available.</t>
  </si>
  <si>
    <r>
      <rPr>
        <b/>
        <i/>
        <sz val="9"/>
        <rFont val="Arial"/>
        <family val="2"/>
      </rPr>
      <t>Gross written premiums</t>
    </r>
    <r>
      <rPr>
        <i/>
        <sz val="9"/>
        <rFont val="Arial"/>
        <family val="2"/>
      </rPr>
      <t xml:space="preserve">: Gross premiums written comprise all amounts due during the financial year in respect of insurance contracts regardless of the fact that such amounts may relate in whole or in part to a later financial year, and shall include inter alia: (i) premiums yet to be written, where the premium calculation can be done only at the end of the year; (ii) single premiums; (iii) additional premiums in the case of half-yearly, quarterly or monthly payments and additional payments from policyholders for expenses borne by the insurance undertaking; (iv) in the case of co-insurance, the undertaking's portion of total premiums. The above amounts shall not include the amounts of taxes or charges levied with premiums (from Article 35 of Directive EC 91/674/EEC). Accepted reinsurance is excluded (ie corresponds to direct business). 
</t>
    </r>
  </si>
  <si>
    <r>
      <rPr>
        <b/>
        <i/>
        <sz val="9"/>
        <rFont val="Arial"/>
        <family val="2"/>
      </rPr>
      <t>Density:</t>
    </r>
    <r>
      <rPr>
        <i/>
        <sz val="9"/>
        <rFont val="Arial"/>
        <family val="2"/>
      </rPr>
      <t xml:space="preserve"> Insurance density is calculated as the ratio of gross written premiums to total population. </t>
    </r>
  </si>
  <si>
    <r>
      <rPr>
        <b/>
        <i/>
        <sz val="9"/>
        <rFont val="Arial"/>
        <family val="2"/>
      </rPr>
      <t xml:space="preserve">Penetration: </t>
    </r>
    <r>
      <rPr>
        <i/>
        <sz val="9"/>
        <rFont val="Arial"/>
        <family val="2"/>
      </rPr>
      <t xml:space="preserve">It is a commonly recognised indicator of insurance activity. It is calculated as the ratio in percentage of gross written premiums to GDP.
Read more: http://wiki.answers.com/Q/Difference_between_insurance_density_and_insurance_penetration#ixzz1Ipc3B6UQ
</t>
    </r>
  </si>
  <si>
    <t>The figures are based on samples that represent more than 90% of the market for most countries. The figures for Romania represent around 70% of the market. For Slovenia, all figures (excluding those referring to the number of companies) refer to association members only. For Malta, there is a break in the series from 2008 onwards because prior to 2008, figures include cross-border business.</t>
  </si>
  <si>
    <t>Total life premiums</t>
  </si>
  <si>
    <t>Total premiums</t>
  </si>
  <si>
    <t>Macroeconomic data, ie population, GDP and exchange rates, have been taken from Eurostat, the Statistical Office of the European Communities, and from national statistical offices.</t>
  </si>
  <si>
    <t>For LI and NL, the foreign business is included</t>
  </si>
  <si>
    <t>(Source Insurance Europe)</t>
  </si>
  <si>
    <t>Insurance Europe</t>
  </si>
  <si>
    <t>Insurance Europe countries</t>
  </si>
  <si>
    <t>© Insurance Europe</t>
  </si>
  <si>
    <t>II. Ratio indicators</t>
  </si>
  <si>
    <t>Most of these tables are based on annual data collected by Insurance Europe from its member associations.</t>
  </si>
  <si>
    <t>Total gross premiums</t>
  </si>
  <si>
    <t>Total gross written premiums  - 2002-2011</t>
  </si>
  <si>
    <t>Total premiums' market shares by country - 2007-2011</t>
  </si>
  <si>
    <t>Share life and non-life premiums in total premiums - 2002, 2005, 2008-2011</t>
  </si>
  <si>
    <t>Breakdown of total premiums per business class - 2002-2011</t>
  </si>
  <si>
    <t>Density: Average total premiums per capita - 2002-2011</t>
  </si>
  <si>
    <t>Penetration: Total premiums to GDP ratio - 2002-2011</t>
  </si>
  <si>
    <t>Total direct premium income - 2002-2011 (€m)</t>
  </si>
  <si>
    <t>Total gross written premiums in Europe, 2002-2011 (€m)</t>
  </si>
  <si>
    <t>Nominal growth in total premiums by country - 2011/10 (at constant exchange rates)</t>
  </si>
  <si>
    <t>Euro at 2006 exchange rates</t>
  </si>
  <si>
    <t>2002</t>
  </si>
  <si>
    <t>2005</t>
  </si>
  <si>
    <t>2008</t>
  </si>
  <si>
    <t>2011</t>
  </si>
  <si>
    <t>Share of life and non-life premiums in total premiums by country, 2011</t>
  </si>
  <si>
    <t>Density: Average total premiums per capita - 2002-2011 (€)</t>
  </si>
  <si>
    <t>Average total premiums per capita in Europe, 2002-2011 (€)</t>
  </si>
  <si>
    <t>Average total premiums per capita and per country- 2011 (€)</t>
  </si>
  <si>
    <t>Total premiums to GDP ratio - 2011</t>
  </si>
  <si>
    <t>In order to strip out the effects of exchange rates changes and to better reflect economic reality, the 2011/10 growth rates have been calculated on the basis of constant exchange rates.</t>
  </si>
  <si>
    <t>Macroeconomic data</t>
  </si>
  <si>
    <t>Source: Eurostat</t>
  </si>
  <si>
    <t>CZ</t>
  </si>
  <si>
    <t>Liechstenstein</t>
  </si>
  <si>
    <t>SK</t>
  </si>
  <si>
    <t>Germany</t>
  </si>
  <si>
    <t>France</t>
  </si>
  <si>
    <t>EUR billions</t>
  </si>
  <si>
    <t>III. Macroeconomic data</t>
  </si>
  <si>
    <t xml:space="preserve">Euro exchange rates - 2002-2011 (average annual data) </t>
  </si>
  <si>
    <t>Population - 2002-2011 (in thousands)</t>
  </si>
  <si>
    <t>Gross domestic product at market prices - 2002-2011 (€bn)</t>
  </si>
  <si>
    <t xml:space="preserve">Euro exchange rates - 2002-2011 </t>
  </si>
  <si>
    <t>Population - 2002-2011</t>
  </si>
  <si>
    <t>Gross domestic product at market prices - 2002-2011</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</si>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</sst>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0.000%"/>
    <numFmt numFmtId="167" formatCode="#,##0.0_);\(#,##0.0\)"/>
  </numFmts>
  <fonts count="26" x14ac:knownFonts="1">
    <font>
      <sz val="10"/>
      <name val="Arial"/>
    </font>
    <font>
      <sz val="11"/>
      <color theme="1"/>
      <name val="Calibri"/>
      <family val="2"/>
      <scheme val="minor"/>
    </font>
    <font>
      <b/>
      <sz val="10"/>
      <color indexed="9"/>
      <name val="Arial"/>
      <family val="2"/>
    </font>
    <font>
      <sz val="8"/>
      <name val="Arial"/>
      <family val="2"/>
    </font>
    <font>
      <sz val="7"/>
      <name val="Arial"/>
      <family val="2"/>
    </font>
    <font>
      <b/>
      <sz val="9"/>
      <color indexed="9"/>
      <name val="Arial"/>
      <family val="2"/>
    </font>
    <font>
      <b/>
      <sz val="9"/>
      <name val="Arial"/>
      <family val="2"/>
    </font>
    <font>
      <b/>
      <sz val="8"/>
      <name val="Arial"/>
      <family val="2"/>
    </font>
    <font>
      <sz val="6"/>
      <name val="Arial"/>
      <family val="2"/>
    </font>
    <font>
      <sz val="10"/>
      <name val="Arial"/>
      <family val="2"/>
    </font>
    <font>
      <i/>
      <sz val="8"/>
      <name val="Arial"/>
      <family val="2"/>
    </font>
    <font>
      <b/>
      <sz val="8"/>
      <color indexed="9"/>
      <name val="Arial"/>
      <family val="2"/>
    </font>
    <font>
      <sz val="8"/>
      <color theme="0"/>
      <name val="Arial"/>
      <family val="2"/>
    </font>
    <font>
      <b/>
      <sz val="12"/>
      <color indexed="9"/>
      <name val="Arial"/>
      <family val="2"/>
    </font>
    <font>
      <u/>
      <sz val="10"/>
      <color theme="10"/>
      <name val="Arial"/>
      <family val="2"/>
    </font>
    <font>
      <b/>
      <sz val="10"/>
      <color theme="0"/>
      <name val="Arial"/>
      <family val="2"/>
    </font>
    <font>
      <i/>
      <sz val="9"/>
      <name val="Arial"/>
      <family val="2"/>
    </font>
    <font>
      <b/>
      <sz val="10"/>
      <name val="Arial"/>
      <family val="2"/>
    </font>
    <font>
      <i/>
      <sz val="10"/>
      <name val="Arial"/>
      <family val="2"/>
    </font>
    <font>
      <b/>
      <i/>
      <sz val="9"/>
      <name val="Arial"/>
      <family val="2"/>
    </font>
    <font>
      <b/>
      <sz val="8"/>
      <color indexed="8"/>
      <name val="Arial"/>
      <family val="2"/>
    </font>
    <font>
      <sz val="8"/>
      <color indexed="8"/>
      <name val="Arial"/>
      <family val="2"/>
    </font>
    <font>
      <sz val="8"/>
      <color rgb="FF000000"/>
      <name val="Arial"/>
      <family val="2"/>
    </font>
    <font>
      <sz val="10"/>
      <name val="Bookman Old Style"/>
      <family val="1"/>
    </font>
    <font>
      <sz val="6.15"/>
      <name val="Arial"/>
      <family val="2"/>
    </font>
    <font>
      <sz val="9"/>
      <color indexed="9"/>
      <name val="Arial"/>
      <family val="2"/>
    </font>
  </fonts>
  <fills count="7">
    <fill>
      <patternFill patternType="none"/>
    </fill>
    <fill>
      <patternFill patternType="gray125"/>
    </fill>
    <fill>
      <patternFill patternType="solid">
        <fgColor indexed="42"/>
        <bgColor indexed="64"/>
      </patternFill>
    </fill>
    <fill>
      <patternFill patternType="solid">
        <fgColor indexed="11"/>
        <bgColor indexed="64"/>
      </patternFill>
    </fill>
    <fill>
      <patternFill patternType="solid">
        <fgColor rgb="FF3399FF"/>
        <bgColor indexed="64"/>
      </patternFill>
    </fill>
    <fill>
      <patternFill patternType="solid">
        <fgColor rgb="FF0033CC"/>
        <bgColor indexed="64"/>
      </patternFill>
    </fill>
    <fill>
      <patternFill patternType="solid">
        <fgColor rgb="FF99CCFF"/>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s>
  <cellStyleXfs count="13">
    <xf numFmtId="0" fontId="0" fillId="0" borderId="0"/>
    <xf numFmtId="9" fontId="9" fillId="0" borderId="0" applyFont="0" applyFill="0" applyBorder="0" applyAlignment="0" applyProtection="0"/>
    <xf numFmtId="0" fontId="1" fillId="0" borderId="0"/>
    <xf numFmtId="0" fontId="9" fillId="0" borderId="0"/>
    <xf numFmtId="0" fontId="14" fillId="0" borderId="0" applyNumberFormat="0" applyFill="0" applyBorder="0" applyAlignment="0" applyProtection="0">
      <alignment vertical="top"/>
      <protection locked="0"/>
    </xf>
    <xf numFmtId="164"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23" fillId="0" borderId="0"/>
    <xf numFmtId="3" fontId="24" fillId="0" borderId="30" applyFill="0" applyProtection="0">
      <alignment horizontal="right"/>
    </xf>
  </cellStyleXfs>
  <cellXfs count="349">
    <xf numFmtId="0" fontId="0" fillId="0" borderId="0" xfId="0"/>
    <xf numFmtId="0" fontId="3" fillId="0" borderId="0" xfId="0" applyFont="1"/>
    <xf numFmtId="0" fontId="4" fillId="0" borderId="0" xfId="0" applyFont="1"/>
    <xf numFmtId="0" fontId="6" fillId="0" borderId="0" xfId="0" applyFont="1" applyFill="1" applyAlignment="1">
      <alignment horizontal="left"/>
    </xf>
    <xf numFmtId="0" fontId="4" fillId="0" borderId="0" xfId="0" applyFont="1" applyBorder="1"/>
    <xf numFmtId="0" fontId="7" fillId="0" borderId="0" xfId="0" applyFont="1" applyFill="1" applyAlignment="1"/>
    <xf numFmtId="0" fontId="3" fillId="0" borderId="9" xfId="0" applyFont="1" applyBorder="1"/>
    <xf numFmtId="3" fontId="3" fillId="0" borderId="0" xfId="0" applyNumberFormat="1" applyFont="1" applyBorder="1"/>
    <xf numFmtId="3" fontId="4" fillId="0" borderId="0" xfId="0" applyNumberFormat="1" applyFont="1" applyBorder="1"/>
    <xf numFmtId="3" fontId="4" fillId="3" borderId="0" xfId="0" applyNumberFormat="1" applyFont="1" applyFill="1" applyBorder="1"/>
    <xf numFmtId="3" fontId="3" fillId="0" borderId="11" xfId="0" applyNumberFormat="1" applyFont="1" applyBorder="1" applyAlignment="1">
      <alignment horizontal="right"/>
    </xf>
    <xf numFmtId="3" fontId="3" fillId="0" borderId="0" xfId="0" applyNumberFormat="1" applyFont="1" applyBorder="1" applyAlignment="1">
      <alignment horizontal="right"/>
    </xf>
    <xf numFmtId="0" fontId="4" fillId="3" borderId="0" xfId="0" applyFont="1" applyFill="1" applyBorder="1"/>
    <xf numFmtId="0" fontId="3" fillId="3" borderId="0" xfId="0" applyFont="1" applyFill="1" applyBorder="1"/>
    <xf numFmtId="3" fontId="4" fillId="0" borderId="0" xfId="0" applyNumberFormat="1" applyFont="1"/>
    <xf numFmtId="0" fontId="3" fillId="0" borderId="11" xfId="0" applyFont="1" applyBorder="1"/>
    <xf numFmtId="0" fontId="10" fillId="0" borderId="0" xfId="0" applyFont="1" applyFill="1" applyBorder="1" applyAlignment="1">
      <alignment horizontal="left"/>
    </xf>
    <xf numFmtId="0" fontId="4" fillId="0" borderId="13" xfId="0" applyFont="1" applyBorder="1"/>
    <xf numFmtId="3" fontId="3" fillId="0" borderId="0" xfId="0" applyNumberFormat="1" applyFont="1"/>
    <xf numFmtId="0" fontId="4" fillId="0" borderId="14" xfId="0" applyFont="1" applyBorder="1"/>
    <xf numFmtId="165" fontId="4" fillId="0" borderId="0" xfId="0" applyNumberFormat="1" applyFont="1"/>
    <xf numFmtId="0" fontId="3" fillId="0" borderId="0" xfId="0" applyFont="1" applyFill="1"/>
    <xf numFmtId="0" fontId="4" fillId="0" borderId="16" xfId="0" applyFont="1" applyBorder="1"/>
    <xf numFmtId="0" fontId="4" fillId="0" borderId="17" xfId="0" applyFont="1" applyBorder="1"/>
    <xf numFmtId="165" fontId="4" fillId="0" borderId="13" xfId="0" applyNumberFormat="1" applyFont="1" applyBorder="1"/>
    <xf numFmtId="0" fontId="3" fillId="0" borderId="0" xfId="0" applyFont="1" applyBorder="1" applyAlignment="1">
      <alignment horizontal="left" shrinkToFit="1"/>
    </xf>
    <xf numFmtId="0" fontId="2" fillId="0" borderId="0" xfId="0" applyFont="1" applyFill="1" applyAlignment="1">
      <alignment horizontal="left"/>
    </xf>
    <xf numFmtId="0" fontId="11" fillId="0" borderId="0" xfId="0" applyFont="1" applyFill="1" applyAlignment="1"/>
    <xf numFmtId="0" fontId="4" fillId="3" borderId="20" xfId="0" applyFont="1" applyFill="1" applyBorder="1"/>
    <xf numFmtId="0" fontId="4" fillId="3" borderId="21" xfId="0" applyFont="1" applyFill="1" applyBorder="1"/>
    <xf numFmtId="0" fontId="3" fillId="0" borderId="9" xfId="0" applyFont="1" applyFill="1" applyBorder="1"/>
    <xf numFmtId="3" fontId="3" fillId="0" borderId="10" xfId="0" applyNumberFormat="1" applyFont="1" applyFill="1" applyBorder="1"/>
    <xf numFmtId="165" fontId="3" fillId="0" borderId="2" xfId="1" applyNumberFormat="1" applyFont="1" applyFill="1" applyBorder="1"/>
    <xf numFmtId="165" fontId="3" fillId="0" borderId="2" xfId="1" applyNumberFormat="1" applyFont="1" applyFill="1" applyBorder="1" applyAlignment="1">
      <alignment horizontal="right"/>
    </xf>
    <xf numFmtId="3" fontId="3" fillId="0" borderId="0" xfId="0" applyNumberFormat="1" applyFont="1" applyFill="1" applyBorder="1"/>
    <xf numFmtId="165" fontId="4" fillId="3" borderId="21" xfId="1" applyNumberFormat="1" applyFont="1" applyFill="1" applyBorder="1"/>
    <xf numFmtId="165" fontId="4" fillId="3" borderId="23" xfId="1" applyNumberFormat="1" applyFont="1" applyFill="1" applyBorder="1"/>
    <xf numFmtId="3" fontId="3" fillId="0" borderId="10" xfId="0" applyNumberFormat="1" applyFont="1" applyBorder="1"/>
    <xf numFmtId="165" fontId="3" fillId="0" borderId="0" xfId="1" applyNumberFormat="1" applyFont="1" applyFill="1" applyBorder="1"/>
    <xf numFmtId="165" fontId="3" fillId="0" borderId="0" xfId="1" applyNumberFormat="1" applyFont="1" applyBorder="1" applyAlignment="1">
      <alignment horizontal="right"/>
    </xf>
    <xf numFmtId="0" fontId="4" fillId="3" borderId="24" xfId="0" applyFont="1" applyFill="1" applyBorder="1"/>
    <xf numFmtId="165" fontId="4" fillId="3" borderId="0" xfId="1" applyNumberFormat="1" applyFont="1" applyFill="1" applyBorder="1"/>
    <xf numFmtId="165" fontId="4" fillId="3" borderId="15" xfId="1" applyNumberFormat="1" applyFont="1" applyFill="1" applyBorder="1"/>
    <xf numFmtId="3" fontId="3" fillId="0" borderId="10" xfId="0" applyNumberFormat="1" applyFont="1" applyBorder="1" applyAlignment="1">
      <alignment horizontal="left"/>
    </xf>
    <xf numFmtId="165" fontId="7" fillId="0" borderId="0" xfId="0" applyNumberFormat="1" applyFont="1" applyFill="1" applyBorder="1" applyAlignment="1">
      <alignment shrinkToFit="1"/>
    </xf>
    <xf numFmtId="0" fontId="3" fillId="0" borderId="0" xfId="0" applyFont="1" applyFill="1" applyBorder="1" applyAlignment="1">
      <alignment horizontal="left" shrinkToFit="1"/>
    </xf>
    <xf numFmtId="3" fontId="3" fillId="0" borderId="9" xfId="0" applyNumberFormat="1" applyFont="1" applyBorder="1"/>
    <xf numFmtId="3" fontId="3" fillId="0" borderId="25" xfId="0" applyNumberFormat="1" applyFont="1" applyBorder="1"/>
    <xf numFmtId="0" fontId="4" fillId="3" borderId="13" xfId="0" applyFont="1" applyFill="1" applyBorder="1"/>
    <xf numFmtId="0" fontId="4" fillId="0" borderId="0" xfId="0" applyFont="1" applyFill="1"/>
    <xf numFmtId="0" fontId="3" fillId="0" borderId="0" xfId="0" applyFont="1" applyFill="1" applyBorder="1"/>
    <xf numFmtId="9" fontId="7" fillId="0" borderId="0" xfId="1" applyNumberFormat="1" applyFont="1" applyFill="1" applyBorder="1"/>
    <xf numFmtId="165" fontId="3" fillId="0" borderId="0" xfId="1" applyNumberFormat="1" applyFont="1" applyBorder="1"/>
    <xf numFmtId="0" fontId="0" fillId="0" borderId="0" xfId="0" applyFill="1"/>
    <xf numFmtId="0" fontId="0" fillId="0" borderId="0" xfId="0" applyBorder="1"/>
    <xf numFmtId="0" fontId="3" fillId="0" borderId="0" xfId="0" applyFont="1" applyBorder="1"/>
    <xf numFmtId="165" fontId="3" fillId="0" borderId="0" xfId="1" applyNumberFormat="1" applyFont="1"/>
    <xf numFmtId="0" fontId="3" fillId="0" borderId="0" xfId="0" applyFont="1" applyAlignment="1">
      <alignment horizontal="left" wrapText="1"/>
    </xf>
    <xf numFmtId="0" fontId="0" fillId="0" borderId="0" xfId="0" applyFill="1" applyBorder="1"/>
    <xf numFmtId="0" fontId="7" fillId="2" borderId="0" xfId="0" applyFont="1" applyFill="1" applyBorder="1" applyAlignment="1">
      <alignment horizontal="center"/>
    </xf>
    <xf numFmtId="3" fontId="7" fillId="3" borderId="0" xfId="0" applyNumberFormat="1" applyFont="1" applyFill="1" applyBorder="1"/>
    <xf numFmtId="0" fontId="7" fillId="0" borderId="0" xfId="0" applyFont="1" applyFill="1" applyBorder="1" applyAlignment="1">
      <alignment horizontal="center"/>
    </xf>
    <xf numFmtId="3" fontId="7" fillId="0" borderId="0" xfId="0" applyNumberFormat="1" applyFont="1" applyFill="1" applyBorder="1"/>
    <xf numFmtId="0" fontId="10" fillId="0" borderId="0" xfId="0" applyFont="1" applyAlignment="1">
      <alignment horizontal="left" wrapText="1"/>
    </xf>
    <xf numFmtId="165" fontId="4" fillId="0" borderId="21" xfId="1" applyNumberFormat="1" applyFont="1" applyBorder="1"/>
    <xf numFmtId="0" fontId="4" fillId="0" borderId="21" xfId="0" applyFont="1" applyBorder="1"/>
    <xf numFmtId="165" fontId="4" fillId="0" borderId="0" xfId="1" applyNumberFormat="1" applyFont="1" applyBorder="1"/>
    <xf numFmtId="0" fontId="7" fillId="0" borderId="0" xfId="0" applyFont="1" applyFill="1" applyBorder="1" applyAlignment="1">
      <alignment horizontal="center" shrinkToFit="1"/>
    </xf>
    <xf numFmtId="0" fontId="5" fillId="0" borderId="0" xfId="0" applyFont="1" applyFill="1" applyAlignment="1">
      <alignment horizontal="left"/>
    </xf>
    <xf numFmtId="0" fontId="7" fillId="0" borderId="0" xfId="0" applyFont="1" applyFill="1" applyBorder="1" applyAlignment="1"/>
    <xf numFmtId="3" fontId="4" fillId="0" borderId="20" xfId="1" applyNumberFormat="1" applyFont="1" applyBorder="1"/>
    <xf numFmtId="3" fontId="4" fillId="0" borderId="21" xfId="1" applyNumberFormat="1" applyFont="1" applyBorder="1"/>
    <xf numFmtId="3" fontId="4" fillId="3" borderId="23" xfId="0" applyNumberFormat="1" applyFont="1" applyFill="1" applyBorder="1"/>
    <xf numFmtId="3" fontId="4" fillId="0" borderId="24" xfId="1" applyNumberFormat="1" applyFont="1" applyBorder="1"/>
    <xf numFmtId="3" fontId="4" fillId="0" borderId="0" xfId="1" applyNumberFormat="1" applyFont="1" applyBorder="1"/>
    <xf numFmtId="3" fontId="4" fillId="3" borderId="15" xfId="0" applyNumberFormat="1" applyFont="1" applyFill="1" applyBorder="1"/>
    <xf numFmtId="3" fontId="4" fillId="0" borderId="18" xfId="1" applyNumberFormat="1" applyFont="1" applyBorder="1"/>
    <xf numFmtId="3" fontId="4" fillId="0" borderId="13" xfId="1" applyNumberFormat="1" applyFont="1" applyBorder="1"/>
    <xf numFmtId="3" fontId="4" fillId="3" borderId="19" xfId="0" applyNumberFormat="1" applyFont="1" applyFill="1" applyBorder="1"/>
    <xf numFmtId="3" fontId="3" fillId="0" borderId="0" xfId="1" applyNumberFormat="1" applyFont="1" applyFill="1" applyBorder="1" applyAlignment="1">
      <alignment horizontal="right"/>
    </xf>
    <xf numFmtId="3" fontId="12" fillId="0" borderId="0" xfId="1" applyNumberFormat="1" applyFont="1" applyFill="1" applyBorder="1" applyAlignment="1">
      <alignment horizontal="right"/>
    </xf>
    <xf numFmtId="165" fontId="3" fillId="0" borderId="0" xfId="1" applyNumberFormat="1" applyFont="1" applyFill="1" applyBorder="1" applyAlignment="1">
      <alignment horizontal="right"/>
    </xf>
    <xf numFmtId="3" fontId="3" fillId="0" borderId="7" xfId="0" applyNumberFormat="1" applyFont="1" applyFill="1" applyBorder="1"/>
    <xf numFmtId="165" fontId="3" fillId="0" borderId="11" xfId="0" applyNumberFormat="1" applyFont="1" applyFill="1" applyBorder="1" applyAlignment="1">
      <alignment horizontal="right"/>
    </xf>
    <xf numFmtId="165" fontId="3" fillId="0" borderId="0" xfId="0" applyNumberFormat="1" applyFont="1" applyFill="1" applyBorder="1" applyAlignment="1">
      <alignment horizontal="right"/>
    </xf>
    <xf numFmtId="3" fontId="3" fillId="0" borderId="11" xfId="1" applyNumberFormat="1" applyFont="1" applyFill="1" applyBorder="1" applyAlignment="1">
      <alignment horizontal="right"/>
    </xf>
    <xf numFmtId="0" fontId="3" fillId="0" borderId="0" xfId="0" applyFont="1" applyFill="1" applyBorder="1" applyAlignment="1">
      <alignment vertical="center"/>
    </xf>
    <xf numFmtId="9" fontId="3" fillId="0" borderId="11" xfId="1" applyFont="1" applyBorder="1" applyAlignment="1">
      <alignment horizontal="right"/>
    </xf>
    <xf numFmtId="9" fontId="3" fillId="0" borderId="0" xfId="1" applyFont="1" applyBorder="1" applyAlignment="1">
      <alignment horizontal="right"/>
    </xf>
    <xf numFmtId="3" fontId="3" fillId="0" borderId="27" xfId="0" applyNumberFormat="1" applyFont="1" applyBorder="1"/>
    <xf numFmtId="3" fontId="3" fillId="0" borderId="9" xfId="0" applyNumberFormat="1" applyFont="1" applyBorder="1" applyAlignment="1">
      <alignment horizontal="left"/>
    </xf>
    <xf numFmtId="9" fontId="3" fillId="0" borderId="1" xfId="1" applyFont="1" applyBorder="1" applyAlignment="1">
      <alignment horizontal="right"/>
    </xf>
    <xf numFmtId="9" fontId="3" fillId="0" borderId="3" xfId="1" applyFont="1" applyBorder="1" applyAlignment="1">
      <alignment horizontal="right"/>
    </xf>
    <xf numFmtId="9" fontId="3" fillId="0" borderId="10" xfId="1" applyFont="1" applyBorder="1" applyAlignment="1">
      <alignment horizontal="right"/>
    </xf>
    <xf numFmtId="9" fontId="3" fillId="0" borderId="6" xfId="1" applyFont="1" applyBorder="1" applyAlignment="1">
      <alignment horizontal="right"/>
    </xf>
    <xf numFmtId="9" fontId="3" fillId="0" borderId="7" xfId="1" applyFont="1" applyBorder="1" applyAlignment="1">
      <alignment horizontal="right"/>
    </xf>
    <xf numFmtId="9" fontId="4" fillId="0" borderId="0" xfId="1" applyFont="1"/>
    <xf numFmtId="165" fontId="4" fillId="0" borderId="23" xfId="1" applyNumberFormat="1" applyFont="1" applyBorder="1"/>
    <xf numFmtId="0" fontId="4" fillId="0" borderId="24" xfId="0" applyFont="1" applyBorder="1"/>
    <xf numFmtId="165" fontId="4" fillId="0" borderId="15" xfId="1" applyNumberFormat="1" applyFont="1" applyBorder="1"/>
    <xf numFmtId="0" fontId="8" fillId="0" borderId="0" xfId="0" applyFont="1" applyBorder="1" applyAlignment="1">
      <alignment vertical="center"/>
    </xf>
    <xf numFmtId="10" fontId="4" fillId="0" borderId="0" xfId="1" applyNumberFormat="1" applyFont="1"/>
    <xf numFmtId="10" fontId="4" fillId="0" borderId="0" xfId="0" applyNumberFormat="1" applyFont="1"/>
    <xf numFmtId="10" fontId="4" fillId="0" borderId="0" xfId="1" applyNumberFormat="1" applyFont="1" applyAlignment="1">
      <alignment horizontal="right"/>
    </xf>
    <xf numFmtId="3" fontId="4" fillId="3" borderId="15" xfId="0" applyNumberFormat="1" applyFont="1" applyFill="1" applyBorder="1" applyAlignment="1">
      <alignment horizontal="right"/>
    </xf>
    <xf numFmtId="0" fontId="7" fillId="4" borderId="4" xfId="0" applyFont="1" applyFill="1" applyBorder="1" applyAlignment="1">
      <alignment horizontal="center"/>
    </xf>
    <xf numFmtId="0" fontId="7" fillId="4" borderId="12" xfId="0" applyFont="1" applyFill="1" applyBorder="1" applyAlignment="1">
      <alignment horizontal="center"/>
    </xf>
    <xf numFmtId="0" fontId="7" fillId="4" borderId="5" xfId="0" applyFont="1" applyFill="1" applyBorder="1" applyAlignment="1">
      <alignment horizontal="center"/>
    </xf>
    <xf numFmtId="0" fontId="7" fillId="4" borderId="3" xfId="0" applyNumberFormat="1" applyFont="1" applyFill="1" applyBorder="1" applyAlignment="1">
      <alignment horizontal="center"/>
    </xf>
    <xf numFmtId="165" fontId="3" fillId="6" borderId="1" xfId="1" applyNumberFormat="1" applyFont="1" applyFill="1" applyBorder="1" applyAlignment="1">
      <alignment horizontal="right"/>
    </xf>
    <xf numFmtId="165" fontId="3" fillId="6" borderId="3" xfId="1" applyNumberFormat="1" applyFont="1" applyFill="1" applyBorder="1" applyAlignment="1">
      <alignment horizontal="right"/>
    </xf>
    <xf numFmtId="165" fontId="3" fillId="6" borderId="11" xfId="1" applyNumberFormat="1" applyFont="1" applyFill="1" applyBorder="1" applyAlignment="1">
      <alignment horizontal="right"/>
    </xf>
    <xf numFmtId="165" fontId="3" fillId="6" borderId="10" xfId="1" applyNumberFormat="1" applyFont="1" applyFill="1" applyBorder="1" applyAlignment="1">
      <alignment horizontal="right"/>
    </xf>
    <xf numFmtId="0" fontId="7" fillId="6" borderId="4" xfId="0" applyFont="1" applyFill="1" applyBorder="1" applyAlignment="1">
      <alignment horizontal="center" wrapText="1"/>
    </xf>
    <xf numFmtId="0" fontId="7" fillId="6" borderId="5" xfId="0" applyFont="1" applyFill="1" applyBorder="1" applyAlignment="1">
      <alignment horizontal="center" wrapText="1"/>
    </xf>
    <xf numFmtId="0" fontId="7" fillId="4" borderId="4" xfId="0" applyFont="1" applyFill="1" applyBorder="1" applyAlignment="1"/>
    <xf numFmtId="0" fontId="7" fillId="4" borderId="12" xfId="0" applyFont="1" applyFill="1" applyBorder="1" applyAlignment="1">
      <alignment shrinkToFit="1"/>
    </xf>
    <xf numFmtId="3" fontId="7" fillId="4" borderId="4" xfId="0" applyNumberFormat="1" applyFont="1" applyFill="1" applyBorder="1" applyAlignment="1">
      <alignment horizontal="right" shrinkToFit="1"/>
    </xf>
    <xf numFmtId="3" fontId="7" fillId="4" borderId="12" xfId="0" applyNumberFormat="1" applyFont="1" applyFill="1" applyBorder="1" applyAlignment="1">
      <alignment horizontal="right" shrinkToFit="1"/>
    </xf>
    <xf numFmtId="165" fontId="7" fillId="4" borderId="4" xfId="0" applyNumberFormat="1" applyFont="1" applyFill="1" applyBorder="1" applyAlignment="1">
      <alignment horizontal="right" shrinkToFit="1"/>
    </xf>
    <xf numFmtId="165" fontId="7" fillId="4" borderId="5" xfId="0" applyNumberFormat="1" applyFont="1" applyFill="1" applyBorder="1" applyAlignment="1">
      <alignment horizontal="right" shrinkToFit="1"/>
    </xf>
    <xf numFmtId="0" fontId="3" fillId="6" borderId="0" xfId="0" applyFont="1" applyFill="1"/>
    <xf numFmtId="0" fontId="4" fillId="6" borderId="0" xfId="0" applyFont="1" applyFill="1"/>
    <xf numFmtId="0" fontId="3" fillId="6" borderId="0" xfId="0" applyFont="1" applyFill="1" applyBorder="1" applyAlignment="1">
      <alignment horizontal="left" shrinkToFit="1"/>
    </xf>
    <xf numFmtId="3" fontId="3" fillId="6" borderId="0" xfId="0" applyNumberFormat="1" applyFont="1" applyFill="1" applyBorder="1"/>
    <xf numFmtId="165" fontId="3" fillId="6" borderId="10" xfId="0" applyNumberFormat="1" applyFont="1" applyFill="1" applyBorder="1"/>
    <xf numFmtId="0" fontId="7" fillId="4" borderId="5" xfId="0" applyFont="1" applyFill="1" applyBorder="1" applyAlignment="1">
      <alignment shrinkToFit="1"/>
    </xf>
    <xf numFmtId="9" fontId="7" fillId="4" borderId="12" xfId="1" applyNumberFormat="1" applyFont="1" applyFill="1" applyBorder="1" applyAlignment="1">
      <alignment horizontal="right"/>
    </xf>
    <xf numFmtId="9" fontId="7" fillId="4" borderId="12" xfId="1" applyNumberFormat="1" applyFont="1" applyFill="1" applyBorder="1"/>
    <xf numFmtId="3" fontId="3" fillId="6" borderId="0" xfId="0" applyNumberFormat="1" applyFont="1" applyFill="1" applyBorder="1" applyAlignment="1">
      <alignment horizontal="left"/>
    </xf>
    <xf numFmtId="9" fontId="7" fillId="4" borderId="4" xfId="1" applyFont="1" applyFill="1" applyBorder="1" applyAlignment="1">
      <alignment horizontal="right"/>
    </xf>
    <xf numFmtId="9" fontId="7" fillId="4" borderId="5" xfId="1" applyFont="1" applyFill="1" applyBorder="1" applyAlignment="1">
      <alignment horizontal="right"/>
    </xf>
    <xf numFmtId="9" fontId="3" fillId="6" borderId="11" xfId="1" applyFont="1" applyFill="1" applyBorder="1" applyAlignment="1">
      <alignment horizontal="right"/>
    </xf>
    <xf numFmtId="9" fontId="3" fillId="6" borderId="10" xfId="1" applyFont="1" applyFill="1" applyBorder="1" applyAlignment="1">
      <alignment horizontal="right"/>
    </xf>
    <xf numFmtId="0" fontId="7" fillId="4" borderId="4" xfId="0" applyFont="1" applyFill="1" applyBorder="1"/>
    <xf numFmtId="0" fontId="7" fillId="4" borderId="5" xfId="0" applyFont="1" applyFill="1" applyBorder="1"/>
    <xf numFmtId="3" fontId="7" fillId="4" borderId="12" xfId="0" applyNumberFormat="1" applyFont="1" applyFill="1" applyBorder="1"/>
    <xf numFmtId="0" fontId="7" fillId="6" borderId="12" xfId="0" applyFont="1" applyFill="1" applyBorder="1" applyAlignment="1">
      <alignment horizontal="center"/>
    </xf>
    <xf numFmtId="0" fontId="7" fillId="6" borderId="26" xfId="0" applyFont="1" applyFill="1" applyBorder="1" applyAlignment="1">
      <alignment horizontal="center"/>
    </xf>
    <xf numFmtId="3" fontId="3" fillId="6" borderId="9" xfId="0" applyNumberFormat="1" applyFont="1" applyFill="1" applyBorder="1"/>
    <xf numFmtId="3" fontId="3" fillId="6" borderId="25" xfId="0" applyNumberFormat="1" applyFont="1" applyFill="1" applyBorder="1"/>
    <xf numFmtId="0" fontId="7" fillId="6" borderId="2" xfId="0" applyFont="1" applyFill="1" applyBorder="1" applyAlignment="1">
      <alignment horizontal="center"/>
    </xf>
    <xf numFmtId="0" fontId="7" fillId="6" borderId="27" xfId="0" applyFont="1" applyFill="1" applyBorder="1" applyAlignment="1">
      <alignment horizontal="center"/>
    </xf>
    <xf numFmtId="165" fontId="3" fillId="6" borderId="9" xfId="1" applyNumberFormat="1" applyFont="1" applyFill="1" applyBorder="1"/>
    <xf numFmtId="165" fontId="3" fillId="6" borderId="25" xfId="1" applyNumberFormat="1" applyFont="1" applyFill="1" applyBorder="1"/>
    <xf numFmtId="9" fontId="7" fillId="4" borderId="26" xfId="1" applyNumberFormat="1" applyFont="1" applyFill="1" applyBorder="1"/>
    <xf numFmtId="3" fontId="3" fillId="6" borderId="10" xfId="1" applyNumberFormat="1" applyFont="1" applyFill="1" applyBorder="1" applyAlignment="1">
      <alignment horizontal="right"/>
    </xf>
    <xf numFmtId="3" fontId="3" fillId="6" borderId="0" xfId="1" applyNumberFormat="1" applyFont="1" applyFill="1" applyBorder="1" applyAlignment="1">
      <alignment horizontal="right"/>
    </xf>
    <xf numFmtId="3" fontId="12" fillId="6" borderId="0" xfId="1" applyNumberFormat="1" applyFont="1" applyFill="1" applyBorder="1" applyAlignment="1">
      <alignment horizontal="right"/>
    </xf>
    <xf numFmtId="3" fontId="7" fillId="4" borderId="4" xfId="1" applyNumberFormat="1" applyFont="1" applyFill="1" applyBorder="1" applyAlignment="1">
      <alignment horizontal="right"/>
    </xf>
    <xf numFmtId="3" fontId="7" fillId="4" borderId="12" xfId="1" applyNumberFormat="1" applyFont="1" applyFill="1" applyBorder="1" applyAlignment="1">
      <alignment horizontal="right"/>
    </xf>
    <xf numFmtId="3" fontId="7" fillId="4" borderId="5" xfId="1" applyNumberFormat="1" applyFont="1" applyFill="1" applyBorder="1" applyAlignment="1">
      <alignment horizontal="right"/>
    </xf>
    <xf numFmtId="165" fontId="3" fillId="6" borderId="10" xfId="0" applyNumberFormat="1" applyFont="1" applyFill="1" applyBorder="1" applyAlignment="1">
      <alignment horizontal="right"/>
    </xf>
    <xf numFmtId="49" fontId="7" fillId="4" borderId="4" xfId="0" applyNumberFormat="1" applyFont="1" applyFill="1" applyBorder="1" applyAlignment="1">
      <alignment horizontal="center"/>
    </xf>
    <xf numFmtId="0" fontId="7" fillId="4" borderId="5" xfId="0" applyNumberFormat="1" applyFont="1" applyFill="1" applyBorder="1" applyAlignment="1">
      <alignment horizontal="center"/>
    </xf>
    <xf numFmtId="0" fontId="2" fillId="0" borderId="0" xfId="0" applyFont="1" applyFill="1" applyAlignment="1"/>
    <xf numFmtId="0" fontId="9" fillId="0" borderId="0" xfId="3"/>
    <xf numFmtId="0" fontId="16" fillId="0" borderId="0" xfId="3" applyFont="1" applyAlignment="1">
      <alignment horizontal="center"/>
    </xf>
    <xf numFmtId="0" fontId="3" fillId="0" borderId="0" xfId="3" applyFont="1"/>
    <xf numFmtId="0" fontId="9" fillId="0" borderId="0" xfId="4" applyFont="1" applyAlignment="1" applyProtection="1"/>
    <xf numFmtId="0" fontId="9" fillId="0" borderId="0" xfId="3" applyFont="1"/>
    <xf numFmtId="0" fontId="9" fillId="0" borderId="0" xfId="3" applyAlignment="1">
      <alignment horizontal="center"/>
    </xf>
    <xf numFmtId="0" fontId="17" fillId="0" borderId="0" xfId="3" applyFont="1"/>
    <xf numFmtId="0" fontId="3" fillId="0" borderId="0" xfId="8" applyFont="1"/>
    <xf numFmtId="0" fontId="16" fillId="0" borderId="0" xfId="9" applyFont="1" applyAlignment="1">
      <alignment horizontal="center"/>
    </xf>
    <xf numFmtId="0" fontId="9" fillId="0" borderId="0" xfId="9"/>
    <xf numFmtId="0" fontId="9" fillId="0" borderId="0" xfId="9" applyFont="1"/>
    <xf numFmtId="0" fontId="18" fillId="0" borderId="0" xfId="6" applyFont="1"/>
    <xf numFmtId="0" fontId="18" fillId="0" borderId="0" xfId="6" applyFont="1" applyFill="1"/>
    <xf numFmtId="0" fontId="16" fillId="0" borderId="0" xfId="6" applyFont="1"/>
    <xf numFmtId="0" fontId="18" fillId="0" borderId="0" xfId="6" applyNumberFormat="1" applyFont="1"/>
    <xf numFmtId="0" fontId="18" fillId="0" borderId="0" xfId="6" applyFont="1"/>
    <xf numFmtId="10" fontId="3" fillId="0" borderId="0" xfId="1" applyNumberFormat="1" applyFont="1" applyFill="1" applyBorder="1"/>
    <xf numFmtId="10" fontId="3" fillId="0" borderId="0" xfId="1" applyNumberFormat="1" applyFont="1" applyBorder="1" applyAlignment="1">
      <alignment horizontal="right"/>
    </xf>
    <xf numFmtId="10" fontId="3" fillId="6" borderId="10" xfId="0" applyNumberFormat="1" applyFont="1" applyFill="1" applyBorder="1"/>
    <xf numFmtId="10" fontId="3" fillId="6" borderId="10" xfId="0" applyNumberFormat="1" applyFont="1" applyFill="1" applyBorder="1" applyAlignment="1">
      <alignment horizontal="right"/>
    </xf>
    <xf numFmtId="10" fontId="3" fillId="0" borderId="0" xfId="1" applyNumberFormat="1" applyFont="1" applyFill="1" applyBorder="1" applyAlignment="1">
      <alignment horizontal="right"/>
    </xf>
    <xf numFmtId="0" fontId="8" fillId="0" borderId="0" xfId="0" applyFont="1" applyBorder="1" applyAlignment="1">
      <alignment horizontal="left" vertical="center"/>
    </xf>
    <xf numFmtId="0" fontId="7" fillId="0" borderId="0" xfId="0" applyFont="1" applyFill="1" applyBorder="1"/>
    <xf numFmtId="0" fontId="7" fillId="0" borderId="1" xfId="0" applyFont="1" applyFill="1" applyBorder="1"/>
    <xf numFmtId="0" fontId="7" fillId="0" borderId="3" xfId="0" applyFont="1" applyFill="1" applyBorder="1"/>
    <xf numFmtId="0" fontId="7" fillId="0" borderId="11" xfId="0" applyFont="1" applyFill="1" applyBorder="1"/>
    <xf numFmtId="0" fontId="7" fillId="0" borderId="10" xfId="0" applyFont="1" applyFill="1" applyBorder="1"/>
    <xf numFmtId="3" fontId="7" fillId="0" borderId="11" xfId="0" applyNumberFormat="1" applyFont="1" applyFill="1" applyBorder="1"/>
    <xf numFmtId="0" fontId="7" fillId="0" borderId="2" xfId="0" applyFont="1" applyFill="1" applyBorder="1"/>
    <xf numFmtId="165" fontId="3" fillId="0" borderId="11" xfId="1" applyNumberFormat="1" applyFont="1" applyBorder="1"/>
    <xf numFmtId="165" fontId="3" fillId="0" borderId="6" xfId="1" applyNumberFormat="1" applyFont="1" applyBorder="1"/>
    <xf numFmtId="165" fontId="3" fillId="0" borderId="7" xfId="1" applyNumberFormat="1" applyFont="1" applyBorder="1"/>
    <xf numFmtId="165" fontId="7" fillId="0" borderId="1" xfId="1" applyNumberFormat="1" applyFont="1" applyBorder="1"/>
    <xf numFmtId="165" fontId="7" fillId="0" borderId="2" xfId="1" applyNumberFormat="1" applyFont="1" applyBorder="1"/>
    <xf numFmtId="165" fontId="7" fillId="0" borderId="11" xfId="1" applyNumberFormat="1" applyFont="1" applyBorder="1"/>
    <xf numFmtId="165" fontId="7" fillId="0" borderId="0" xfId="1" applyNumberFormat="1" applyFont="1" applyBorder="1"/>
    <xf numFmtId="3" fontId="7" fillId="4" borderId="25" xfId="0" applyNumberFormat="1" applyFont="1" applyFill="1" applyBorder="1"/>
    <xf numFmtId="3" fontId="7" fillId="6" borderId="27" xfId="0" applyNumberFormat="1" applyFont="1" applyFill="1" applyBorder="1"/>
    <xf numFmtId="3" fontId="7" fillId="6" borderId="9" xfId="0" applyNumberFormat="1" applyFont="1" applyFill="1" applyBorder="1"/>
    <xf numFmtId="165" fontId="7" fillId="6" borderId="27" xfId="1" applyNumberFormat="1" applyFont="1" applyFill="1" applyBorder="1" applyAlignment="1">
      <alignment horizontal="right"/>
    </xf>
    <xf numFmtId="165" fontId="7" fillId="6" borderId="9" xfId="1" applyNumberFormat="1" applyFont="1" applyFill="1" applyBorder="1" applyAlignment="1">
      <alignment horizontal="right"/>
    </xf>
    <xf numFmtId="165" fontId="4" fillId="0" borderId="20" xfId="0" applyNumberFormat="1" applyFont="1" applyBorder="1"/>
    <xf numFmtId="165" fontId="4" fillId="0" borderId="21" xfId="0" applyNumberFormat="1" applyFont="1" applyBorder="1"/>
    <xf numFmtId="3" fontId="3" fillId="0" borderId="3" xfId="0" applyNumberFormat="1" applyFont="1" applyFill="1" applyBorder="1" applyAlignment="1">
      <alignment horizontal="right"/>
    </xf>
    <xf numFmtId="3" fontId="3" fillId="0" borderId="10" xfId="0" applyNumberFormat="1" applyFont="1" applyFill="1" applyBorder="1" applyAlignment="1">
      <alignment horizontal="right"/>
    </xf>
    <xf numFmtId="3" fontId="3" fillId="0" borderId="8" xfId="0" applyNumberFormat="1" applyFont="1" applyFill="1" applyBorder="1" applyAlignment="1">
      <alignment horizontal="right"/>
    </xf>
    <xf numFmtId="0" fontId="3" fillId="0" borderId="0" xfId="0" applyFont="1" applyBorder="1"/>
    <xf numFmtId="165" fontId="4" fillId="0" borderId="0" xfId="0" applyNumberFormat="1" applyFont="1" applyBorder="1"/>
    <xf numFmtId="0" fontId="4" fillId="0" borderId="0" xfId="0" applyFont="1" applyBorder="1" applyAlignment="1">
      <alignment horizontal="left" vertical="center"/>
    </xf>
    <xf numFmtId="3" fontId="4" fillId="3" borderId="21" xfId="0" applyNumberFormat="1" applyFont="1" applyFill="1" applyBorder="1"/>
    <xf numFmtId="0" fontId="4" fillId="3" borderId="28" xfId="0" applyFont="1" applyFill="1" applyBorder="1"/>
    <xf numFmtId="0" fontId="4" fillId="3" borderId="29" xfId="0" applyFont="1" applyFill="1" applyBorder="1"/>
    <xf numFmtId="165" fontId="4" fillId="3" borderId="29" xfId="1" applyNumberFormat="1" applyFont="1" applyFill="1" applyBorder="1"/>
    <xf numFmtId="165" fontId="4" fillId="3" borderId="22" xfId="1" applyNumberFormat="1" applyFont="1" applyFill="1" applyBorder="1"/>
    <xf numFmtId="0" fontId="4" fillId="0" borderId="0" xfId="0" applyFont="1" applyAlignment="1">
      <alignment horizontal="center"/>
    </xf>
    <xf numFmtId="9" fontId="3" fillId="0" borderId="2" xfId="1" applyFont="1" applyFill="1" applyBorder="1" applyAlignment="1">
      <alignment horizontal="right"/>
    </xf>
    <xf numFmtId="165" fontId="3" fillId="0" borderId="0" xfId="0" applyNumberFormat="1" applyFont="1"/>
    <xf numFmtId="0" fontId="8" fillId="0" borderId="0" xfId="0" applyFont="1" applyBorder="1" applyAlignment="1">
      <alignment horizontal="center" vertical="center"/>
    </xf>
    <xf numFmtId="165" fontId="7" fillId="4" borderId="4" xfId="1" applyNumberFormat="1" applyFont="1" applyFill="1" applyBorder="1" applyAlignment="1">
      <alignment shrinkToFit="1"/>
    </xf>
    <xf numFmtId="165" fontId="7" fillId="4" borderId="12" xfId="1" applyNumberFormat="1" applyFont="1" applyFill="1" applyBorder="1" applyAlignment="1">
      <alignment shrinkToFit="1"/>
    </xf>
    <xf numFmtId="165" fontId="7" fillId="4" borderId="5" xfId="1" applyNumberFormat="1" applyFont="1" applyFill="1" applyBorder="1" applyAlignment="1">
      <alignment shrinkToFit="1"/>
    </xf>
    <xf numFmtId="165" fontId="4" fillId="3" borderId="0" xfId="0" applyNumberFormat="1" applyFont="1" applyFill="1" applyBorder="1"/>
    <xf numFmtId="165" fontId="4" fillId="3" borderId="20" xfId="1" applyNumberFormat="1" applyFont="1" applyFill="1" applyBorder="1"/>
    <xf numFmtId="165" fontId="4" fillId="3" borderId="24" xfId="1" applyNumberFormat="1" applyFont="1" applyFill="1" applyBorder="1"/>
    <xf numFmtId="165" fontId="4" fillId="3" borderId="18" xfId="1" applyNumberFormat="1" applyFont="1" applyFill="1" applyBorder="1"/>
    <xf numFmtId="165" fontId="4" fillId="3" borderId="13" xfId="1" applyNumberFormat="1" applyFont="1" applyFill="1" applyBorder="1"/>
    <xf numFmtId="165" fontId="4" fillId="3" borderId="19" xfId="1" applyNumberFormat="1" applyFont="1" applyFill="1" applyBorder="1"/>
    <xf numFmtId="0" fontId="7" fillId="6" borderId="4" xfId="0" applyFont="1" applyFill="1" applyBorder="1" applyAlignment="1">
      <alignment horizontal="center"/>
    </xf>
    <xf numFmtId="0" fontId="7" fillId="6" borderId="5" xfId="0" applyFont="1" applyFill="1" applyBorder="1" applyAlignment="1">
      <alignment horizontal="center"/>
    </xf>
    <xf numFmtId="0" fontId="7" fillId="4" borderId="4" xfId="0" applyFont="1" applyFill="1" applyBorder="1" applyAlignment="1"/>
    <xf numFmtId="0" fontId="3" fillId="0" borderId="11" xfId="0" applyFont="1" applyBorder="1" applyAlignment="1">
      <alignment horizontal="left" indent="1"/>
    </xf>
    <xf numFmtId="0" fontId="3" fillId="0" borderId="10" xfId="0" applyFont="1" applyBorder="1" applyAlignment="1">
      <alignment horizontal="left" indent="1"/>
    </xf>
    <xf numFmtId="49" fontId="7" fillId="4" borderId="1" xfId="0" applyNumberFormat="1" applyFont="1" applyFill="1" applyBorder="1" applyAlignment="1">
      <alignment horizontal="center"/>
    </xf>
    <xf numFmtId="0" fontId="7" fillId="4" borderId="4" xfId="0" applyFont="1" applyFill="1" applyBorder="1" applyAlignment="1"/>
    <xf numFmtId="9" fontId="7" fillId="4" borderId="5" xfId="1" applyNumberFormat="1" applyFont="1" applyFill="1" applyBorder="1" applyAlignment="1">
      <alignment horizontal="right"/>
    </xf>
    <xf numFmtId="49" fontId="4" fillId="0" borderId="0" xfId="0" applyNumberFormat="1" applyFont="1" applyAlignment="1">
      <alignment horizontal="center"/>
    </xf>
    <xf numFmtId="0" fontId="4" fillId="3" borderId="21" xfId="0" applyFont="1" applyFill="1" applyBorder="1" applyAlignment="1"/>
    <xf numFmtId="0" fontId="4" fillId="3" borderId="22" xfId="0" applyFont="1" applyFill="1" applyBorder="1" applyAlignment="1"/>
    <xf numFmtId="166" fontId="3" fillId="0" borderId="0" xfId="0" applyNumberFormat="1" applyFont="1"/>
    <xf numFmtId="0" fontId="4" fillId="0" borderId="15" xfId="0" applyFont="1" applyBorder="1"/>
    <xf numFmtId="0" fontId="20" fillId="0" borderId="0" xfId="3" applyFont="1" applyBorder="1" applyAlignment="1"/>
    <xf numFmtId="0" fontId="3" fillId="0" borderId="9" xfId="3" applyFont="1" applyBorder="1"/>
    <xf numFmtId="167" fontId="21" fillId="0" borderId="9" xfId="3" applyNumberFormat="1" applyFont="1" applyFill="1" applyBorder="1" applyAlignment="1" applyProtection="1">
      <alignment horizontal="left"/>
    </xf>
    <xf numFmtId="4" fontId="21" fillId="0" borderId="0" xfId="3" applyNumberFormat="1" applyFont="1" applyBorder="1" applyProtection="1">
      <protection locked="0"/>
    </xf>
    <xf numFmtId="4" fontId="21" fillId="0" borderId="0" xfId="3" applyNumberFormat="1" applyFont="1" applyBorder="1"/>
    <xf numFmtId="4" fontId="21" fillId="0" borderId="10" xfId="3" applyNumberFormat="1" applyFont="1" applyBorder="1"/>
    <xf numFmtId="0" fontId="21" fillId="0" borderId="9" xfId="3" applyFont="1" applyFill="1" applyBorder="1" applyAlignment="1" applyProtection="1"/>
    <xf numFmtId="167" fontId="21" fillId="0" borderId="9" xfId="3" applyNumberFormat="1" applyFont="1" applyFill="1" applyBorder="1" applyAlignment="1" applyProtection="1"/>
    <xf numFmtId="4" fontId="3" fillId="0" borderId="0" xfId="3" applyNumberFormat="1" applyFont="1" applyFill="1" applyBorder="1" applyProtection="1">
      <protection locked="0"/>
    </xf>
    <xf numFmtId="4" fontId="21" fillId="0" borderId="0" xfId="3" applyNumberFormat="1" applyFont="1" applyFill="1" applyBorder="1" applyAlignment="1" applyProtection="1">
      <alignment horizontal="right"/>
    </xf>
    <xf numFmtId="4" fontId="21" fillId="0" borderId="10" xfId="3" applyNumberFormat="1" applyFont="1" applyFill="1" applyBorder="1" applyAlignment="1" applyProtection="1">
      <alignment horizontal="right"/>
    </xf>
    <xf numFmtId="0" fontId="3" fillId="0" borderId="25" xfId="3" applyFont="1" applyBorder="1"/>
    <xf numFmtId="4" fontId="21" fillId="0" borderId="7" xfId="3" applyNumberFormat="1" applyFont="1" applyBorder="1" applyProtection="1">
      <protection locked="0"/>
    </xf>
    <xf numFmtId="4" fontId="21" fillId="0" borderId="7" xfId="3" applyNumberFormat="1" applyFont="1" applyBorder="1"/>
    <xf numFmtId="4" fontId="21" fillId="0" borderId="8" xfId="3" applyNumberFormat="1" applyFont="1" applyBorder="1"/>
    <xf numFmtId="0" fontId="3" fillId="0" borderId="0" xfId="3" applyFont="1" applyProtection="1"/>
    <xf numFmtId="0" fontId="20" fillId="4" borderId="4" xfId="3" applyFont="1" applyFill="1" applyBorder="1" applyAlignment="1" applyProtection="1">
      <alignment horizontal="center"/>
    </xf>
    <xf numFmtId="0" fontId="20" fillId="4" borderId="12" xfId="3" applyFont="1" applyFill="1" applyBorder="1" applyAlignment="1" applyProtection="1">
      <alignment horizontal="center"/>
    </xf>
    <xf numFmtId="0" fontId="20" fillId="4" borderId="5" xfId="3" applyFont="1" applyFill="1" applyBorder="1" applyAlignment="1" applyProtection="1">
      <alignment horizontal="center"/>
    </xf>
    <xf numFmtId="3" fontId="3" fillId="0" borderId="9" xfId="3" applyNumberFormat="1" applyFont="1" applyBorder="1"/>
    <xf numFmtId="3" fontId="3" fillId="0" borderId="0" xfId="3" applyNumberFormat="1" applyFont="1" applyFill="1" applyBorder="1"/>
    <xf numFmtId="3" fontId="21" fillId="0" borderId="0" xfId="3" applyNumberFormat="1" applyFont="1" applyFill="1" applyBorder="1" applyAlignment="1" applyProtection="1">
      <alignment shrinkToFit="1"/>
    </xf>
    <xf numFmtId="3" fontId="3" fillId="0" borderId="10" xfId="3" applyNumberFormat="1" applyFont="1" applyFill="1" applyBorder="1"/>
    <xf numFmtId="3" fontId="21" fillId="0" borderId="0" xfId="3" applyNumberFormat="1" applyFont="1" applyBorder="1"/>
    <xf numFmtId="3" fontId="21" fillId="0" borderId="10" xfId="3" applyNumberFormat="1" applyFont="1" applyBorder="1"/>
    <xf numFmtId="3" fontId="21" fillId="0" borderId="0" xfId="3" applyNumberFormat="1" applyFont="1" applyFill="1" applyBorder="1"/>
    <xf numFmtId="3" fontId="3" fillId="0" borderId="9" xfId="3" applyNumberFormat="1" applyFont="1" applyBorder="1" applyAlignment="1">
      <alignment horizontal="left"/>
    </xf>
    <xf numFmtId="0" fontId="3" fillId="0" borderId="11" xfId="3" applyFont="1" applyBorder="1"/>
    <xf numFmtId="3" fontId="20" fillId="4" borderId="4" xfId="3" applyNumberFormat="1" applyFont="1" applyFill="1" applyBorder="1"/>
    <xf numFmtId="3" fontId="20" fillId="4" borderId="12" xfId="3" applyNumberFormat="1" applyFont="1" applyFill="1" applyBorder="1"/>
    <xf numFmtId="3" fontId="20" fillId="4" borderId="5" xfId="3" applyNumberFormat="1" applyFont="1" applyFill="1" applyBorder="1"/>
    <xf numFmtId="0" fontId="21" fillId="0" borderId="0" xfId="3" applyFont="1" applyFill="1" applyAlignment="1" applyProtection="1">
      <alignment horizontal="left"/>
    </xf>
    <xf numFmtId="3" fontId="21" fillId="0" borderId="10" xfId="3" applyNumberFormat="1" applyFont="1" applyFill="1" applyBorder="1"/>
    <xf numFmtId="0" fontId="7" fillId="4" borderId="5" xfId="3" applyFont="1" applyFill="1" applyBorder="1" applyAlignment="1">
      <alignment shrinkToFit="1"/>
    </xf>
    <xf numFmtId="0" fontId="16" fillId="0" borderId="0" xfId="0" applyFont="1" applyAlignment="1">
      <alignment horizontal="center"/>
    </xf>
    <xf numFmtId="0" fontId="7" fillId="4" borderId="4" xfId="3" applyFont="1" applyFill="1" applyBorder="1" applyAlignment="1"/>
    <xf numFmtId="0" fontId="25" fillId="0" borderId="0" xfId="3" applyFont="1" applyFill="1" applyAlignment="1">
      <alignment horizontal="left"/>
    </xf>
    <xf numFmtId="4" fontId="22" fillId="0" borderId="0" xfId="3" applyNumberFormat="1" applyFont="1" applyBorder="1"/>
    <xf numFmtId="167" fontId="21" fillId="0" borderId="25" xfId="3" applyNumberFormat="1" applyFont="1" applyFill="1" applyBorder="1" applyAlignment="1" applyProtection="1"/>
    <xf numFmtId="0" fontId="13" fillId="5" borderId="0" xfId="3" applyFont="1" applyFill="1" applyAlignment="1">
      <alignment horizontal="left"/>
    </xf>
    <xf numFmtId="0" fontId="15" fillId="4" borderId="0" xfId="4" applyFont="1" applyFill="1" applyAlignment="1" applyProtection="1"/>
    <xf numFmtId="0" fontId="10" fillId="0" borderId="0" xfId="0" applyFont="1" applyFill="1" applyAlignment="1">
      <alignment horizontal="left"/>
    </xf>
    <xf numFmtId="0" fontId="10" fillId="0" borderId="2" xfId="0" applyFont="1" applyFill="1" applyBorder="1" applyAlignment="1">
      <alignment horizontal="left"/>
    </xf>
    <xf numFmtId="49" fontId="4" fillId="0" borderId="0" xfId="0" applyNumberFormat="1" applyFont="1" applyAlignment="1">
      <alignment horizontal="center"/>
    </xf>
    <xf numFmtId="0" fontId="2" fillId="5" borderId="0" xfId="0" applyFont="1" applyFill="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7" fillId="6" borderId="4" xfId="0" applyFont="1" applyFill="1" applyBorder="1" applyAlignment="1">
      <alignment horizontal="center"/>
    </xf>
    <xf numFmtId="0" fontId="7" fillId="6" borderId="5" xfId="0" applyFont="1" applyFill="1" applyBorder="1" applyAlignment="1">
      <alignment horizontal="center"/>
    </xf>
    <xf numFmtId="0" fontId="7" fillId="4" borderId="4" xfId="0" applyFont="1" applyFill="1" applyBorder="1" applyAlignment="1"/>
    <xf numFmtId="0" fontId="7" fillId="4" borderId="5" xfId="0" applyFont="1" applyFill="1" applyBorder="1" applyAlignment="1"/>
    <xf numFmtId="0" fontId="5" fillId="5" borderId="0" xfId="0" applyFont="1" applyFill="1" applyAlignment="1">
      <alignment horizontal="left"/>
    </xf>
    <xf numFmtId="0" fontId="7" fillId="4" borderId="1" xfId="0" applyFont="1" applyFill="1" applyBorder="1" applyAlignment="1">
      <alignment horizontal="left" vertical="center"/>
    </xf>
    <xf numFmtId="0" fontId="7" fillId="4" borderId="3" xfId="0" applyFont="1" applyFill="1" applyBorder="1" applyAlignment="1">
      <alignment horizontal="left" vertical="center"/>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49" fontId="7" fillId="4" borderId="2" xfId="0" applyNumberFormat="1" applyFont="1" applyFill="1" applyBorder="1" applyAlignment="1">
      <alignment horizontal="center"/>
    </xf>
    <xf numFmtId="0" fontId="7" fillId="4" borderId="3" xfId="0" applyFont="1" applyFill="1" applyBorder="1" applyAlignment="1">
      <alignment horizontal="center"/>
    </xf>
    <xf numFmtId="49" fontId="7" fillId="4" borderId="1" xfId="0" applyNumberFormat="1" applyFont="1" applyFill="1" applyBorder="1" applyAlignment="1">
      <alignment horizontal="center"/>
    </xf>
    <xf numFmtId="49" fontId="7" fillId="4" borderId="3" xfId="0" applyNumberFormat="1" applyFont="1" applyFill="1" applyBorder="1" applyAlignment="1">
      <alignment horizontal="center"/>
    </xf>
    <xf numFmtId="0" fontId="3" fillId="0" borderId="11" xfId="0" applyFont="1" applyBorder="1" applyAlignment="1">
      <alignment horizontal="left" indent="1"/>
    </xf>
    <xf numFmtId="0" fontId="3" fillId="0" borderId="10" xfId="0" applyFont="1" applyBorder="1" applyAlignment="1">
      <alignment horizontal="left" indent="1"/>
    </xf>
    <xf numFmtId="0" fontId="7" fillId="6" borderId="0" xfId="0" applyFont="1" applyFill="1" applyAlignment="1">
      <alignment horizontal="center"/>
    </xf>
    <xf numFmtId="0" fontId="3" fillId="0" borderId="0" xfId="0" applyFont="1" applyAlignment="1">
      <alignment horizontal="center"/>
    </xf>
    <xf numFmtId="0" fontId="7" fillId="4" borderId="1" xfId="0" applyFont="1" applyFill="1" applyBorder="1" applyAlignment="1">
      <alignment horizontal="left"/>
    </xf>
    <xf numFmtId="0" fontId="7" fillId="4" borderId="2" xfId="0" applyFont="1" applyFill="1" applyBorder="1" applyAlignment="1">
      <alignment horizontal="left"/>
    </xf>
    <xf numFmtId="0" fontId="7" fillId="4" borderId="4" xfId="0" applyFont="1" applyFill="1" applyBorder="1" applyAlignment="1">
      <alignment horizontal="left"/>
    </xf>
    <xf numFmtId="0" fontId="7" fillId="4" borderId="5" xfId="0" applyFont="1" applyFill="1" applyBorder="1" applyAlignment="1">
      <alignment horizontal="left"/>
    </xf>
    <xf numFmtId="0" fontId="4" fillId="0" borderId="0" xfId="0" applyFont="1" applyBorder="1" applyAlignment="1">
      <alignment horizontal="left" vertical="center"/>
    </xf>
    <xf numFmtId="0" fontId="7" fillId="6" borderId="1"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8" xfId="0" applyFont="1" applyFill="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7" fillId="4" borderId="12" xfId="0" applyFont="1" applyFill="1" applyBorder="1" applyAlignment="1"/>
    <xf numFmtId="0" fontId="4" fillId="0" borderId="4" xfId="0" applyFont="1" applyBorder="1" applyAlignment="1">
      <alignment horizontal="left" vertical="center"/>
    </xf>
    <xf numFmtId="0" fontId="4" fillId="0" borderId="12" xfId="0" applyFont="1" applyBorder="1" applyAlignment="1">
      <alignment horizontal="left" vertical="center"/>
    </xf>
    <xf numFmtId="0" fontId="10" fillId="0" borderId="2" xfId="0" applyFont="1" applyBorder="1" applyAlignment="1">
      <alignment horizontal="left" wrapText="1"/>
    </xf>
    <xf numFmtId="0" fontId="10" fillId="0" borderId="0" xfId="0" applyFont="1" applyBorder="1" applyAlignment="1">
      <alignment horizontal="left" wrapText="1"/>
    </xf>
    <xf numFmtId="0" fontId="7" fillId="6" borderId="0" xfId="0" applyFont="1" applyFill="1" applyBorder="1" applyAlignment="1">
      <alignment horizontal="center"/>
    </xf>
    <xf numFmtId="0" fontId="2" fillId="5" borderId="0" xfId="3" applyFont="1" applyFill="1" applyAlignment="1">
      <alignment horizontal="left" vertical="center"/>
    </xf>
    <xf numFmtId="0" fontId="3" fillId="6" borderId="1" xfId="3" applyFont="1" applyFill="1" applyBorder="1" applyAlignment="1">
      <alignment horizontal="center" vertical="center"/>
    </xf>
    <xf numFmtId="0" fontId="3" fillId="6" borderId="2" xfId="3" applyFont="1" applyFill="1" applyBorder="1" applyAlignment="1">
      <alignment horizontal="center" vertical="center"/>
    </xf>
    <xf numFmtId="0" fontId="3" fillId="6" borderId="3" xfId="3" applyFont="1" applyFill="1" applyBorder="1" applyAlignment="1">
      <alignment horizontal="center" vertical="center"/>
    </xf>
    <xf numFmtId="0" fontId="7" fillId="4" borderId="4" xfId="3" applyFont="1" applyFill="1" applyBorder="1" applyAlignment="1"/>
    <xf numFmtId="0" fontId="7" fillId="4" borderId="5" xfId="3" applyFont="1" applyFill="1" applyBorder="1" applyAlignment="1"/>
    <xf numFmtId="0" fontId="7" fillId="4" borderId="4" xfId="3" applyFont="1" applyFill="1" applyBorder="1" applyAlignment="1">
      <alignment horizontal="left"/>
    </xf>
    <xf numFmtId="0" fontId="7" fillId="4" borderId="5" xfId="3" applyFont="1" applyFill="1" applyBorder="1" applyAlignment="1">
      <alignment horizontal="left"/>
    </xf>
    <xf numFmtId="0" fontId="3" fillId="6" borderId="4" xfId="3" applyFont="1" applyFill="1" applyBorder="1" applyAlignment="1">
      <alignment horizontal="center" vertical="center"/>
    </xf>
    <xf numFmtId="0" fontId="3" fillId="6" borderId="12" xfId="3" applyFont="1" applyFill="1" applyBorder="1" applyAlignment="1">
      <alignment horizontal="center" vertical="center"/>
    </xf>
    <xf numFmtId="0" fontId="3" fillId="6" borderId="5" xfId="3" applyFont="1" applyFill="1" applyBorder="1" applyAlignment="1">
      <alignment horizontal="center" vertical="center"/>
    </xf>
    <xf numFmtId="0" fontId="4" fillId="0" borderId="4" xfId="3" applyFont="1" applyBorder="1" applyAlignment="1"/>
    <xf numFmtId="0" fontId="4" fillId="0" borderId="5" xfId="3" applyFont="1" applyBorder="1" applyAlignment="1"/>
    <xf numFmtId="0" fontId="16" fillId="0" borderId="0" xfId="6" applyFont="1" applyAlignment="1">
      <alignment vertical="top" wrapText="1"/>
    </xf>
    <xf numFmtId="0" fontId="16" fillId="0" borderId="0" xfId="6" applyFont="1" applyAlignment="1">
      <alignment vertical="top"/>
    </xf>
    <xf numFmtId="0" fontId="2" fillId="5" borderId="0" xfId="6" applyFont="1" applyFill="1" applyAlignment="1">
      <alignment horizontal="left"/>
    </xf>
    <xf numFmtId="0" fontId="18" fillId="0" borderId="0" xfId="6" applyFont="1"/>
    <xf numFmtId="0" fontId="16" fillId="0" borderId="0" xfId="6" applyFont="1" applyFill="1" applyAlignment="1"/>
    <xf numFmtId="0" fontId="16" fillId="0" borderId="0" xfId="6" applyFont="1" applyFill="1" applyAlignment="1">
      <alignment wrapText="1"/>
    </xf>
  </cellXfs>
  <cellStyles count="13">
    <cellStyle name="Comma 2" xfId="5"/>
    <cellStyle name="Hyperlink" xfId="4" builtinId="8"/>
    <cellStyle name="Normal" xfId="0" builtinId="0"/>
    <cellStyle name="Normal 2" xfId="2"/>
    <cellStyle name="Normal 2 2" xfId="10"/>
    <cellStyle name="Normal 3" xfId="3"/>
    <cellStyle name="Normal 3 2" xfId="6"/>
    <cellStyle name="Normal 4" xfId="8"/>
    <cellStyle name="Normal 4 2" xfId="9"/>
    <cellStyle name="Normal 5" xfId="11"/>
    <cellStyle name="Percent" xfId="1" builtinId="5"/>
    <cellStyle name="Percent 2" xfId="7"/>
    <cellStyle name="s94" xfId="12"/>
  </cellStyles>
  <dxfs count="0"/>
  <tableStyles count="0" defaultTableStyle="TableStyleMedium9" defaultPivotStyle="PivotStyleLight16"/>
  <colors>
    <mruColors>
      <color rgb="FF0070C0"/>
      <color rgb="FF0066FF"/>
      <color rgb="FF3399FF"/>
      <color rgb="FF99CCFF"/>
      <color rgb="FF0033CC"/>
      <color rgb="FF66CCFF"/>
      <color rgb="FFCCFFCC"/>
      <color rgb="FF33CC33"/>
      <color rgb="FF00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62185222203264"/>
          <c:y val="3.4247867454068687E-2"/>
          <c:w val="0.75420589454182885"/>
          <c:h val="0.95159571850393765"/>
        </c:manualLayout>
      </c:layout>
      <c:pieChart>
        <c:varyColors val="1"/>
        <c:ser>
          <c:idx val="0"/>
          <c:order val="0"/>
          <c:dLbls>
            <c:dLbl>
              <c:idx val="0"/>
              <c:layout>
                <c:manualLayout>
                  <c:x val="-0.14274765992660393"/>
                  <c:y val="0.19394879751745539"/>
                </c:manualLayout>
              </c:layout>
              <c:dLblPos val="bestFit"/>
              <c:showLegendKey val="0"/>
              <c:showVal val="0"/>
              <c:showCatName val="1"/>
              <c:showSerName val="0"/>
              <c:showPercent val="1"/>
              <c:showBubbleSize val="0"/>
            </c:dLbl>
            <c:dLbl>
              <c:idx val="1"/>
              <c:layout>
                <c:manualLayout>
                  <c:x val="-0.20142543518777581"/>
                  <c:y val="-5.6389111174912292E-2"/>
                </c:manualLayout>
              </c:layout>
              <c:dLblPos val="bestFit"/>
              <c:showLegendKey val="0"/>
              <c:showVal val="0"/>
              <c:showCatName val="1"/>
              <c:showSerName val="0"/>
              <c:showPercent val="1"/>
              <c:showBubbleSize val="0"/>
            </c:dLbl>
            <c:dLbl>
              <c:idx val="2"/>
              <c:layout>
                <c:manualLayout>
                  <c:x val="-8.0777275936954579E-2"/>
                  <c:y val="-0.12521334367726919"/>
                </c:manualLayout>
              </c:layout>
              <c:dLblPos val="bestFit"/>
              <c:showLegendKey val="0"/>
              <c:showVal val="0"/>
              <c:showCatName val="1"/>
              <c:showSerName val="0"/>
              <c:showPercent val="1"/>
              <c:showBubbleSize val="0"/>
            </c:dLbl>
            <c:dLbl>
              <c:idx val="3"/>
              <c:layout>
                <c:manualLayout>
                  <c:x val="0.12441522220889902"/>
                  <c:y val="-0.16788207913110939"/>
                </c:manualLayout>
              </c:layout>
              <c:dLblPos val="bestFit"/>
              <c:showLegendKey val="0"/>
              <c:showVal val="0"/>
              <c:showCatName val="1"/>
              <c:showSerName val="0"/>
              <c:showPercent val="1"/>
              <c:showBubbleSize val="0"/>
            </c:dLbl>
            <c:dLbl>
              <c:idx val="6"/>
              <c:layout>
                <c:manualLayout>
                  <c:x val="-4.004734070817835E-2"/>
                  <c:y val="6.8055692257217901E-2"/>
                </c:manualLayout>
              </c:layout>
              <c:dLblPos val="bestFit"/>
              <c:showLegendKey val="0"/>
              <c:showVal val="0"/>
              <c:showCatName val="1"/>
              <c:showSerName val="0"/>
              <c:showPercent val="1"/>
              <c:showBubbleSize val="0"/>
            </c:dLbl>
            <c:dLbl>
              <c:idx val="7"/>
              <c:layout>
                <c:manualLayout>
                  <c:x val="-3.3116918667375282E-2"/>
                  <c:y val="-3.7664041994750659E-2"/>
                </c:manualLayout>
              </c:layout>
              <c:dLblPos val="bestFit"/>
              <c:showLegendKey val="0"/>
              <c:showVal val="0"/>
              <c:showCatName val="1"/>
              <c:showSerName val="0"/>
              <c:showPercent val="1"/>
              <c:showBubbleSize val="0"/>
            </c:dLbl>
            <c:dLbl>
              <c:idx val="8"/>
              <c:layout>
                <c:manualLayout>
                  <c:x val="4.0590631692511626E-2"/>
                  <c:y val="-7.2831774934384183E-2"/>
                </c:manualLayout>
              </c:layout>
              <c:dLblPos val="bestFit"/>
              <c:showLegendKey val="0"/>
              <c:showVal val="0"/>
              <c:showCatName val="1"/>
              <c:showSerName val="0"/>
              <c:showPercent val="1"/>
              <c:showBubbleSize val="0"/>
            </c:dLbl>
            <c:dLbl>
              <c:idx val="9"/>
              <c:layout>
                <c:manualLayout>
                  <c:x val="0.11878335428037655"/>
                  <c:y val="0.1538660460305146"/>
                </c:manualLayout>
              </c:layout>
              <c:dLblPos val="bestFit"/>
              <c:showLegendKey val="0"/>
              <c:showVal val="0"/>
              <c:showCatName val="1"/>
              <c:showSerName val="0"/>
              <c:showPercent val="1"/>
              <c:showBubbleSize val="0"/>
            </c:dLbl>
            <c:numFmt formatCode="0.0%" sourceLinked="0"/>
            <c:txPr>
              <a:bodyPr/>
              <a:lstStyle/>
              <a:p>
                <a:pPr>
                  <a:defRPr sz="800" b="0" i="0" u="none" strike="noStrike" baseline="0">
                    <a:solidFill>
                      <a:srgbClr val="000000"/>
                    </a:solidFill>
                    <a:latin typeface="Arial" pitchFamily="34" charset="0"/>
                    <a:ea typeface="Calibri"/>
                    <a:cs typeface="Arial" pitchFamily="34" charset="0"/>
                  </a:defRPr>
                </a:pPr>
                <a:endParaRPr lang="sr-Latn-RS"/>
              </a:p>
            </c:txPr>
            <c:dLblPos val="bestFit"/>
            <c:showLegendKey val="0"/>
            <c:showVal val="0"/>
            <c:showCatName val="1"/>
            <c:showSerName val="0"/>
            <c:showPercent val="1"/>
            <c:showBubbleSize val="0"/>
            <c:showLeaderLines val="1"/>
          </c:dLbls>
          <c:cat>
            <c:strRef>
              <c:f>Premiums!$Q$85:$Q$94</c:f>
              <c:strCache>
                <c:ptCount val="10"/>
                <c:pt idx="0">
                  <c:v>UK</c:v>
                </c:pt>
                <c:pt idx="1">
                  <c:v>FR</c:v>
                </c:pt>
                <c:pt idx="2">
                  <c:v>DE</c:v>
                </c:pt>
                <c:pt idx="3">
                  <c:v>IT</c:v>
                </c:pt>
                <c:pt idx="4">
                  <c:v>NL</c:v>
                </c:pt>
                <c:pt idx="5">
                  <c:v>ES</c:v>
                </c:pt>
                <c:pt idx="6">
                  <c:v>CH</c:v>
                </c:pt>
                <c:pt idx="7">
                  <c:v>SE</c:v>
                </c:pt>
                <c:pt idx="8">
                  <c:v>BE</c:v>
                </c:pt>
                <c:pt idx="9">
                  <c:v>Other</c:v>
                </c:pt>
              </c:strCache>
            </c:strRef>
          </c:cat>
          <c:val>
            <c:numRef>
              <c:f>Premiums!$R$85:$R$94</c:f>
              <c:numCache>
                <c:formatCode>0.0%</c:formatCode>
                <c:ptCount val="10"/>
                <c:pt idx="0">
                  <c:v>0.19776598662708947</c:v>
                </c:pt>
                <c:pt idx="1">
                  <c:v>0.17604916147941735</c:v>
                </c:pt>
                <c:pt idx="2">
                  <c:v>0.1649958835644881</c:v>
                </c:pt>
                <c:pt idx="3">
                  <c:v>0.10212687896190362</c:v>
                </c:pt>
                <c:pt idx="4">
                  <c:v>7.2963585305743747E-2</c:v>
                </c:pt>
                <c:pt idx="5">
                  <c:v>5.5190360703175782E-2</c:v>
                </c:pt>
                <c:pt idx="6">
                  <c:v>4.1982019312564019E-2</c:v>
                </c:pt>
                <c:pt idx="7">
                  <c:v>2.7240338693069389E-2</c:v>
                </c:pt>
                <c:pt idx="8">
                  <c:v>2.7060518250925963E-2</c:v>
                </c:pt>
                <c:pt idx="9">
                  <c:v>0.13462526710162248</c:v>
                </c:pt>
              </c:numCache>
            </c:numRef>
          </c:val>
        </c:ser>
        <c:dLbls>
          <c:showLegendKey val="0"/>
          <c:showVal val="0"/>
          <c:showCatName val="0"/>
          <c:showSerName val="0"/>
          <c:showPercent val="0"/>
          <c:showBubbleSize val="0"/>
          <c:showLeaderLines val="1"/>
        </c:dLbls>
        <c:firstSliceAng val="0"/>
      </c:pieChart>
      <c:spPr>
        <a:noFill/>
        <a:ln w="25400">
          <a:noFill/>
        </a:ln>
      </c:spPr>
    </c:plotArea>
    <c:plotVisOnly val="0"/>
    <c:dispBlanksAs val="zero"/>
    <c:showDLblsOverMax val="0"/>
  </c:chart>
  <c:spPr>
    <a:ln>
      <a:noFill/>
    </a:ln>
  </c:spPr>
  <c:txPr>
    <a:bodyPr/>
    <a:lstStyle/>
    <a:p>
      <a:pPr>
        <a:defRPr sz="1000" b="0" i="0" u="none" strike="noStrike" baseline="0">
          <a:solidFill>
            <a:srgbClr val="000000"/>
          </a:solidFill>
          <a:latin typeface="Calibri"/>
          <a:ea typeface="Calibri"/>
          <a:cs typeface="Calibri"/>
        </a:defRPr>
      </a:pPr>
      <a:endParaRPr lang="sr-Latn-RS"/>
    </a:p>
  </c:txPr>
  <c:printSettings>
    <c:headerFooter alignWithMargins="0"/>
    <c:pageMargins b="0.98425196899999956" l="0.78740157499999996" r="0.78740157499999996" t="0.98425196899999956" header="0.492125984500003" footer="0.4921259845000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19198968742048E-2"/>
          <c:y val="8.4406649168854764E-2"/>
          <c:w val="0.90109270100361549"/>
          <c:h val="0.77508778069408635"/>
        </c:manualLayout>
      </c:layout>
      <c:barChart>
        <c:barDir val="col"/>
        <c:grouping val="clustered"/>
        <c:varyColors val="0"/>
        <c:ser>
          <c:idx val="0"/>
          <c:order val="0"/>
          <c:spPr>
            <a:solidFill>
              <a:srgbClr val="0070C0"/>
            </a:solidFill>
          </c:spPr>
          <c:invertIfNegative val="0"/>
          <c:cat>
            <c:numRef>
              <c:f>Premiums!$C$7:$L$7</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Premiums!$C$40:$L$40</c:f>
              <c:numCache>
                <c:formatCode>#,##0</c:formatCode>
                <c:ptCount val="10"/>
                <c:pt idx="0">
                  <c:v>872141.79689170583</c:v>
                </c:pt>
                <c:pt idx="1">
                  <c:v>883513.17013334553</c:v>
                </c:pt>
                <c:pt idx="2">
                  <c:v>934966.58992839057</c:v>
                </c:pt>
                <c:pt idx="3">
                  <c:v>1014735.3154284039</c:v>
                </c:pt>
                <c:pt idx="4">
                  <c:v>1100030.0846059085</c:v>
                </c:pt>
                <c:pt idx="5">
                  <c:v>1180985.5720389797</c:v>
                </c:pt>
                <c:pt idx="6">
                  <c:v>1059942.5149565018</c:v>
                </c:pt>
                <c:pt idx="7">
                  <c:v>1060847.8067299363</c:v>
                </c:pt>
                <c:pt idx="8">
                  <c:v>1103609.1590109791</c:v>
                </c:pt>
                <c:pt idx="9">
                  <c:v>1079317.8360137502</c:v>
                </c:pt>
              </c:numCache>
            </c:numRef>
          </c:val>
        </c:ser>
        <c:dLbls>
          <c:showLegendKey val="0"/>
          <c:showVal val="0"/>
          <c:showCatName val="0"/>
          <c:showSerName val="0"/>
          <c:showPercent val="0"/>
          <c:showBubbleSize val="0"/>
        </c:dLbls>
        <c:gapWidth val="131"/>
        <c:axId val="88034304"/>
        <c:axId val="78762752"/>
      </c:barChart>
      <c:catAx>
        <c:axId val="8803430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sr-Latn-RS"/>
          </a:p>
        </c:txPr>
        <c:crossAx val="78762752"/>
        <c:crosses val="autoZero"/>
        <c:auto val="1"/>
        <c:lblAlgn val="ctr"/>
        <c:lblOffset val="100"/>
        <c:noMultiLvlLbl val="0"/>
      </c:catAx>
      <c:valAx>
        <c:axId val="78762752"/>
        <c:scaling>
          <c:orientation val="minMax"/>
          <c:max val="1400000"/>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sr-Latn-RS"/>
          </a:p>
        </c:txPr>
        <c:crossAx val="88034304"/>
        <c:crosses val="autoZero"/>
        <c:crossBetween val="between"/>
        <c:majorUnit val="200000"/>
      </c:valAx>
      <c:spPr>
        <a:ln w="3175" cmpd="sng">
          <a:noFill/>
          <a:prstDash val="solid"/>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sr-Latn-RS"/>
    </a:p>
  </c:txPr>
  <c:printSettings>
    <c:headerFooter/>
    <c:pageMargins b="0.75000000000000588" l="0.70000000000000062" r="0.70000000000000062" t="0.750000000000005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825553757877069E-2"/>
          <c:y val="6.1537215255500467E-2"/>
          <c:w val="0.90268518003949672"/>
          <c:h val="0.60154841755891619"/>
        </c:manualLayout>
      </c:layout>
      <c:barChart>
        <c:barDir val="col"/>
        <c:grouping val="clustered"/>
        <c:varyColors val="0"/>
        <c:ser>
          <c:idx val="1"/>
          <c:order val="0"/>
          <c:spPr>
            <a:solidFill>
              <a:srgbClr val="0070C0"/>
            </a:solidFill>
          </c:spPr>
          <c:invertIfNegative val="0"/>
          <c:dPt>
            <c:idx val="11"/>
            <c:invertIfNegative val="0"/>
            <c:bubble3D val="0"/>
          </c:dPt>
          <c:dPt>
            <c:idx val="18"/>
            <c:invertIfNegative val="0"/>
            <c:bubble3D val="0"/>
            <c:spPr>
              <a:solidFill>
                <a:srgbClr val="FFC000"/>
              </a:solidFill>
            </c:spPr>
          </c:dPt>
          <c:dPt>
            <c:idx val="19"/>
            <c:invertIfNegative val="0"/>
            <c:bubble3D val="0"/>
          </c:dPt>
          <c:dPt>
            <c:idx val="20"/>
            <c:invertIfNegative val="0"/>
            <c:bubble3D val="0"/>
          </c:dPt>
          <c:dPt>
            <c:idx val="21"/>
            <c:invertIfNegative val="0"/>
            <c:bubble3D val="0"/>
          </c:dPt>
          <c:cat>
            <c:strRef>
              <c:f>Premiums!$S$45:$S$77</c:f>
              <c:strCache>
                <c:ptCount val="33"/>
                <c:pt idx="0">
                  <c:v>TR</c:v>
                </c:pt>
                <c:pt idx="1">
                  <c:v>NO</c:v>
                </c:pt>
                <c:pt idx="2">
                  <c:v>DK</c:v>
                </c:pt>
                <c:pt idx="3">
                  <c:v>ES</c:v>
                </c:pt>
                <c:pt idx="4">
                  <c:v>PL</c:v>
                </c:pt>
                <c:pt idx="5">
                  <c:v>UK</c:v>
                </c:pt>
                <c:pt idx="6">
                  <c:v>IS</c:v>
                </c:pt>
                <c:pt idx="7">
                  <c:v>CH</c:v>
                </c:pt>
                <c:pt idx="8">
                  <c:v>NL</c:v>
                </c:pt>
                <c:pt idx="9">
                  <c:v>SK </c:v>
                </c:pt>
                <c:pt idx="10">
                  <c:v>CY</c:v>
                </c:pt>
                <c:pt idx="11">
                  <c:v>DE</c:v>
                </c:pt>
                <c:pt idx="12">
                  <c:v>CZ </c:v>
                </c:pt>
                <c:pt idx="13">
                  <c:v>BG</c:v>
                </c:pt>
                <c:pt idx="14">
                  <c:v>HR</c:v>
                </c:pt>
                <c:pt idx="15">
                  <c:v>BE</c:v>
                </c:pt>
                <c:pt idx="16">
                  <c:v>AT</c:v>
                </c:pt>
                <c:pt idx="17">
                  <c:v>SE</c:v>
                </c:pt>
                <c:pt idx="18">
                  <c:v>Insurance Europe</c:v>
                </c:pt>
                <c:pt idx="19">
                  <c:v>FI</c:v>
                </c:pt>
                <c:pt idx="20">
                  <c:v>HU</c:v>
                </c:pt>
                <c:pt idx="21">
                  <c:v>SI</c:v>
                </c:pt>
                <c:pt idx="22">
                  <c:v>EE</c:v>
                </c:pt>
                <c:pt idx="23">
                  <c:v>MT</c:v>
                </c:pt>
                <c:pt idx="24">
                  <c:v>RO</c:v>
                </c:pt>
                <c:pt idx="25">
                  <c:v>GR</c:v>
                </c:pt>
                <c:pt idx="26">
                  <c:v>FR</c:v>
                </c:pt>
                <c:pt idx="27">
                  <c:v>IE</c:v>
                </c:pt>
                <c:pt idx="28">
                  <c:v>IT</c:v>
                </c:pt>
                <c:pt idx="29">
                  <c:v>LU</c:v>
                </c:pt>
                <c:pt idx="30">
                  <c:v>PT</c:v>
                </c:pt>
                <c:pt idx="31">
                  <c:v>LV</c:v>
                </c:pt>
                <c:pt idx="32">
                  <c:v>LI</c:v>
                </c:pt>
              </c:strCache>
            </c:strRef>
          </c:cat>
          <c:val>
            <c:numRef>
              <c:f>Premiums!$U$45:$U$77</c:f>
              <c:numCache>
                <c:formatCode>0.0%</c:formatCode>
                <c:ptCount val="33"/>
                <c:pt idx="0">
                  <c:v>0.17830282389669372</c:v>
                </c:pt>
                <c:pt idx="1">
                  <c:v>7.5076930818483767E-2</c:v>
                </c:pt>
                <c:pt idx="2">
                  <c:v>7.3106476835327783E-2</c:v>
                </c:pt>
                <c:pt idx="3">
                  <c:v>5.7930764263655288E-2</c:v>
                </c:pt>
                <c:pt idx="4">
                  <c:v>4.572652729556026E-2</c:v>
                </c:pt>
                <c:pt idx="5">
                  <c:v>4.3711924043839501E-2</c:v>
                </c:pt>
                <c:pt idx="6">
                  <c:v>4.1111437225574754E-2</c:v>
                </c:pt>
                <c:pt idx="7">
                  <c:v>1.4214971481077088E-2</c:v>
                </c:pt>
                <c:pt idx="8">
                  <c:v>1.1207063899878467E-2</c:v>
                </c:pt>
                <c:pt idx="9">
                  <c:v>1.0531594784352949E-2</c:v>
                </c:pt>
                <c:pt idx="10">
                  <c:v>4.3728118174883868E-3</c:v>
                </c:pt>
                <c:pt idx="11">
                  <c:v>-4.2553605638374625E-3</c:v>
                </c:pt>
                <c:pt idx="12">
                  <c:v>-5.3029685760068723E-3</c:v>
                </c:pt>
                <c:pt idx="13">
                  <c:v>-1.0305165081448076E-2</c:v>
                </c:pt>
                <c:pt idx="14">
                  <c:v>-1.0923642656283761E-2</c:v>
                </c:pt>
                <c:pt idx="15">
                  <c:v>-1.3680264757530702E-2</c:v>
                </c:pt>
                <c:pt idx="16">
                  <c:v>-1.7380397778175904E-2</c:v>
                </c:pt>
                <c:pt idx="17">
                  <c:v>-2.1069399223448526E-2</c:v>
                </c:pt>
                <c:pt idx="18">
                  <c:v>-2.5373344515980389E-2</c:v>
                </c:pt>
                <c:pt idx="19">
                  <c:v>-2.6085556330846416E-2</c:v>
                </c:pt>
                <c:pt idx="20">
                  <c:v>-2.7130046968382837E-2</c:v>
                </c:pt>
                <c:pt idx="21">
                  <c:v>-3.2951289398280847E-2</c:v>
                </c:pt>
                <c:pt idx="22">
                  <c:v>-4.3307604335430794E-2</c:v>
                </c:pt>
                <c:pt idx="23">
                  <c:v>-5.311776327080775E-2</c:v>
                </c:pt>
                <c:pt idx="24">
                  <c:v>-5.8167676062273466E-2</c:v>
                </c:pt>
                <c:pt idx="25">
                  <c:v>-6.7193049455795406E-2</c:v>
                </c:pt>
                <c:pt idx="26">
                  <c:v>-8.3201049904225166E-2</c:v>
                </c:pt>
                <c:pt idx="27">
                  <c:v>-0.10680603583778681</c:v>
                </c:pt>
                <c:pt idx="28">
                  <c:v>-0.12322848123670027</c:v>
                </c:pt>
                <c:pt idx="29">
                  <c:v>-0.12545931758530182</c:v>
                </c:pt>
                <c:pt idx="30">
                  <c:v>-0.28589097147763642</c:v>
                </c:pt>
                <c:pt idx="31">
                  <c:v>-0.28659872368797012</c:v>
                </c:pt>
                <c:pt idx="32">
                  <c:v>-0.49082997240500958</c:v>
                </c:pt>
              </c:numCache>
            </c:numRef>
          </c:val>
        </c:ser>
        <c:dLbls>
          <c:showLegendKey val="0"/>
          <c:showVal val="0"/>
          <c:showCatName val="0"/>
          <c:showSerName val="0"/>
          <c:showPercent val="0"/>
          <c:showBubbleSize val="0"/>
        </c:dLbls>
        <c:gapWidth val="75"/>
        <c:overlap val="-25"/>
        <c:axId val="91099520"/>
        <c:axId val="91101056"/>
      </c:barChart>
      <c:catAx>
        <c:axId val="91099520"/>
        <c:scaling>
          <c:orientation val="minMax"/>
        </c:scaling>
        <c:delete val="0"/>
        <c:axPos val="b"/>
        <c:numFmt formatCode="General" sourceLinked="1"/>
        <c:majorTickMark val="out"/>
        <c:minorTickMark val="none"/>
        <c:tickLblPos val="low"/>
        <c:txPr>
          <a:bodyPr rot="-2700000" vert="horz"/>
          <a:lstStyle/>
          <a:p>
            <a:pPr>
              <a:defRPr sz="800" b="0" i="0" u="none" strike="noStrike" baseline="0">
                <a:solidFill>
                  <a:srgbClr val="000000"/>
                </a:solidFill>
                <a:latin typeface="Arial"/>
                <a:ea typeface="Arial"/>
                <a:cs typeface="Arial"/>
              </a:defRPr>
            </a:pPr>
            <a:endParaRPr lang="sr-Latn-RS"/>
          </a:p>
        </c:txPr>
        <c:crossAx val="91101056"/>
        <c:crosses val="autoZero"/>
        <c:auto val="1"/>
        <c:lblAlgn val="ctr"/>
        <c:lblOffset val="100"/>
        <c:noMultiLvlLbl val="0"/>
      </c:catAx>
      <c:valAx>
        <c:axId val="91101056"/>
        <c:scaling>
          <c:orientation val="minMax"/>
          <c:max val="0.2"/>
          <c:min val="-0.5"/>
        </c:scaling>
        <c:delete val="0"/>
        <c:axPos val="l"/>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sr-Latn-RS"/>
          </a:p>
        </c:txPr>
        <c:crossAx val="91099520"/>
        <c:crosses val="autoZero"/>
        <c:crossBetween val="between"/>
        <c:majorUnit val="0.1"/>
      </c:valAx>
    </c:plotArea>
    <c:plotVisOnly val="0"/>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sr-Latn-RS"/>
    </a:p>
  </c:txPr>
  <c:printSettings>
    <c:headerFooter/>
    <c:pageMargins b="0.75000000000000588" l="0.70000000000000062" r="0.70000000000000062" t="0.7500000000000058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963562404636358E-2"/>
          <c:y val="5.9480919201647199E-2"/>
          <c:w val="0.93590054711004755"/>
          <c:h val="0.62948510112706513"/>
        </c:manualLayout>
      </c:layout>
      <c:barChart>
        <c:barDir val="col"/>
        <c:grouping val="percentStacked"/>
        <c:varyColors val="0"/>
        <c:ser>
          <c:idx val="1"/>
          <c:order val="0"/>
          <c:tx>
            <c:strRef>
              <c:f>Premiums!$T$126</c:f>
              <c:strCache>
                <c:ptCount val="1"/>
                <c:pt idx="0">
                  <c:v>Life</c:v>
                </c:pt>
              </c:strCache>
            </c:strRef>
          </c:tx>
          <c:spPr>
            <a:solidFill>
              <a:srgbClr val="0070C0"/>
            </a:solidFill>
            <a:ln>
              <a:noFill/>
            </a:ln>
          </c:spPr>
          <c:invertIfNegative val="0"/>
          <c:dPt>
            <c:idx val="12"/>
            <c:invertIfNegative val="0"/>
            <c:bubble3D val="0"/>
            <c:spPr>
              <a:solidFill>
                <a:srgbClr val="0070C0"/>
              </a:solidFill>
              <a:ln w="12700">
                <a:solidFill>
                  <a:schemeClr val="tx1"/>
                </a:solidFill>
              </a:ln>
            </c:spPr>
          </c:dPt>
          <c:dPt>
            <c:idx val="13"/>
            <c:invertIfNegative val="0"/>
            <c:bubble3D val="0"/>
            <c:spPr>
              <a:solidFill>
                <a:srgbClr val="0070C0"/>
              </a:solidFill>
              <a:ln w="12700">
                <a:noFill/>
              </a:ln>
            </c:spPr>
          </c:dPt>
          <c:cat>
            <c:strRef>
              <c:f>Premiums!$S$127:$S$159</c:f>
              <c:strCache>
                <c:ptCount val="33"/>
                <c:pt idx="0">
                  <c:v>LI</c:v>
                </c:pt>
                <c:pt idx="1">
                  <c:v>FI</c:v>
                </c:pt>
                <c:pt idx="2">
                  <c:v>SE</c:v>
                </c:pt>
                <c:pt idx="3">
                  <c:v>IE</c:v>
                </c:pt>
                <c:pt idx="4">
                  <c:v>DK</c:v>
                </c:pt>
                <c:pt idx="5">
                  <c:v>UK</c:v>
                </c:pt>
                <c:pt idx="6">
                  <c:v>MT</c:v>
                </c:pt>
                <c:pt idx="7">
                  <c:v>IT</c:v>
                </c:pt>
                <c:pt idx="8">
                  <c:v>FR</c:v>
                </c:pt>
                <c:pt idx="9">
                  <c:v>PT</c:v>
                </c:pt>
                <c:pt idx="10">
                  <c:v>BE</c:v>
                </c:pt>
                <c:pt idx="11">
                  <c:v>NO</c:v>
                </c:pt>
                <c:pt idx="12">
                  <c:v>Insurance Europe</c:v>
                </c:pt>
                <c:pt idx="13">
                  <c:v>SK </c:v>
                </c:pt>
                <c:pt idx="14">
                  <c:v>PL</c:v>
                </c:pt>
                <c:pt idx="15">
                  <c:v>CH</c:v>
                </c:pt>
                <c:pt idx="16">
                  <c:v>HU</c:v>
                </c:pt>
                <c:pt idx="17">
                  <c:v>LU</c:v>
                </c:pt>
                <c:pt idx="18">
                  <c:v>ES</c:v>
                </c:pt>
                <c:pt idx="19">
                  <c:v>DE</c:v>
                </c:pt>
                <c:pt idx="20">
                  <c:v>CY</c:v>
                </c:pt>
                <c:pt idx="21">
                  <c:v>CZ </c:v>
                </c:pt>
                <c:pt idx="22">
                  <c:v>GR</c:v>
                </c:pt>
                <c:pt idx="23">
                  <c:v>AT</c:v>
                </c:pt>
                <c:pt idx="24">
                  <c:v>SI</c:v>
                </c:pt>
                <c:pt idx="25">
                  <c:v>NL</c:v>
                </c:pt>
                <c:pt idx="26">
                  <c:v>HR</c:v>
                </c:pt>
                <c:pt idx="27">
                  <c:v>EE</c:v>
                </c:pt>
                <c:pt idx="28">
                  <c:v>RO</c:v>
                </c:pt>
                <c:pt idx="29">
                  <c:v>LV</c:v>
                </c:pt>
                <c:pt idx="30">
                  <c:v>TR</c:v>
                </c:pt>
                <c:pt idx="31">
                  <c:v>BG</c:v>
                </c:pt>
                <c:pt idx="32">
                  <c:v>IS</c:v>
                </c:pt>
              </c:strCache>
            </c:strRef>
          </c:cat>
          <c:val>
            <c:numRef>
              <c:f>Premiums!$T$127:$T$159</c:f>
              <c:numCache>
                <c:formatCode>0.0%</c:formatCode>
                <c:ptCount val="33"/>
                <c:pt idx="0">
                  <c:v>0.89840330178846883</c:v>
                </c:pt>
                <c:pt idx="1">
                  <c:v>0.80104712041884818</c:v>
                </c:pt>
                <c:pt idx="2">
                  <c:v>0.78904269544418704</c:v>
                </c:pt>
                <c:pt idx="3">
                  <c:v>0.74659040915090191</c:v>
                </c:pt>
                <c:pt idx="4">
                  <c:v>0.71049770358527842</c:v>
                </c:pt>
                <c:pt idx="5">
                  <c:v>0.7007464360752631</c:v>
                </c:pt>
                <c:pt idx="6">
                  <c:v>0.6800662495159816</c:v>
                </c:pt>
                <c:pt idx="7">
                  <c:v>0.6701512098239274</c:v>
                </c:pt>
                <c:pt idx="8">
                  <c:v>0.65509202001968292</c:v>
                </c:pt>
                <c:pt idx="9">
                  <c:v>0.64580703887812729</c:v>
                </c:pt>
                <c:pt idx="10">
                  <c:v>0.63588741016677564</c:v>
                </c:pt>
                <c:pt idx="11">
                  <c:v>0.60764805734082916</c:v>
                </c:pt>
                <c:pt idx="12">
                  <c:v>0.59170824672553402</c:v>
                </c:pt>
                <c:pt idx="13">
                  <c:v>0.56823821339950376</c:v>
                </c:pt>
                <c:pt idx="14">
                  <c:v>0.56181124611472166</c:v>
                </c:pt>
                <c:pt idx="15">
                  <c:v>0.54719747902921134</c:v>
                </c:pt>
                <c:pt idx="16">
                  <c:v>0.5356282921779375</c:v>
                </c:pt>
                <c:pt idx="17">
                  <c:v>0.53301320528211282</c:v>
                </c:pt>
                <c:pt idx="18">
                  <c:v>0.49941157984877227</c:v>
                </c:pt>
                <c:pt idx="19">
                  <c:v>0.48741878786857812</c:v>
                </c:pt>
                <c:pt idx="20">
                  <c:v>0.45400943396226418</c:v>
                </c:pt>
                <c:pt idx="21">
                  <c:v>0.4506228881531793</c:v>
                </c:pt>
                <c:pt idx="22">
                  <c:v>0.44113643295647387</c:v>
                </c:pt>
                <c:pt idx="23">
                  <c:v>0.42475079017748602</c:v>
                </c:pt>
                <c:pt idx="24">
                  <c:v>0.2869135802469136</c:v>
                </c:pt>
                <c:pt idx="25">
                  <c:v>0.27821904610892123</c:v>
                </c:pt>
                <c:pt idx="26">
                  <c:v>0.26582832148715146</c:v>
                </c:pt>
                <c:pt idx="27">
                  <c:v>0.23262134962741757</c:v>
                </c:pt>
                <c:pt idx="28">
                  <c:v>0.22222648359796476</c:v>
                </c:pt>
                <c:pt idx="29">
                  <c:v>0.17912772585669778</c:v>
                </c:pt>
                <c:pt idx="30">
                  <c:v>0.16191967242728969</c:v>
                </c:pt>
                <c:pt idx="31">
                  <c:v>0.1459911889283303</c:v>
                </c:pt>
                <c:pt idx="32">
                  <c:v>6.2810252482555493E-2</c:v>
                </c:pt>
              </c:numCache>
            </c:numRef>
          </c:val>
        </c:ser>
        <c:ser>
          <c:idx val="2"/>
          <c:order val="1"/>
          <c:tx>
            <c:strRef>
              <c:f>Premiums!$U$126</c:f>
              <c:strCache>
                <c:ptCount val="1"/>
                <c:pt idx="0">
                  <c:v>Non-life</c:v>
                </c:pt>
              </c:strCache>
            </c:strRef>
          </c:tx>
          <c:spPr>
            <a:solidFill>
              <a:srgbClr val="FFC000"/>
            </a:solidFill>
          </c:spPr>
          <c:invertIfNegative val="0"/>
          <c:dPt>
            <c:idx val="11"/>
            <c:invertIfNegative val="0"/>
            <c:bubble3D val="0"/>
            <c:spPr>
              <a:solidFill>
                <a:srgbClr val="FFC000"/>
              </a:solidFill>
              <a:ln>
                <a:noFill/>
              </a:ln>
            </c:spPr>
          </c:dPt>
          <c:dPt>
            <c:idx val="12"/>
            <c:invertIfNegative val="0"/>
            <c:bubble3D val="0"/>
            <c:spPr>
              <a:solidFill>
                <a:srgbClr val="FFC000"/>
              </a:solidFill>
              <a:ln w="12700">
                <a:solidFill>
                  <a:schemeClr val="tx1"/>
                </a:solidFill>
              </a:ln>
            </c:spPr>
          </c:dPt>
          <c:dPt>
            <c:idx val="13"/>
            <c:invertIfNegative val="0"/>
            <c:bubble3D val="0"/>
            <c:spPr>
              <a:solidFill>
                <a:srgbClr val="FFC000"/>
              </a:solidFill>
              <a:ln w="12700">
                <a:noFill/>
              </a:ln>
            </c:spPr>
          </c:dPt>
          <c:cat>
            <c:strRef>
              <c:f>Premiums!$S$127:$S$159</c:f>
              <c:strCache>
                <c:ptCount val="33"/>
                <c:pt idx="0">
                  <c:v>LI</c:v>
                </c:pt>
                <c:pt idx="1">
                  <c:v>FI</c:v>
                </c:pt>
                <c:pt idx="2">
                  <c:v>SE</c:v>
                </c:pt>
                <c:pt idx="3">
                  <c:v>IE</c:v>
                </c:pt>
                <c:pt idx="4">
                  <c:v>DK</c:v>
                </c:pt>
                <c:pt idx="5">
                  <c:v>UK</c:v>
                </c:pt>
                <c:pt idx="6">
                  <c:v>MT</c:v>
                </c:pt>
                <c:pt idx="7">
                  <c:v>IT</c:v>
                </c:pt>
                <c:pt idx="8">
                  <c:v>FR</c:v>
                </c:pt>
                <c:pt idx="9">
                  <c:v>PT</c:v>
                </c:pt>
                <c:pt idx="10">
                  <c:v>BE</c:v>
                </c:pt>
                <c:pt idx="11">
                  <c:v>NO</c:v>
                </c:pt>
                <c:pt idx="12">
                  <c:v>Insurance Europe</c:v>
                </c:pt>
                <c:pt idx="13">
                  <c:v>SK </c:v>
                </c:pt>
                <c:pt idx="14">
                  <c:v>PL</c:v>
                </c:pt>
                <c:pt idx="15">
                  <c:v>CH</c:v>
                </c:pt>
                <c:pt idx="16">
                  <c:v>HU</c:v>
                </c:pt>
                <c:pt idx="17">
                  <c:v>LU</c:v>
                </c:pt>
                <c:pt idx="18">
                  <c:v>ES</c:v>
                </c:pt>
                <c:pt idx="19">
                  <c:v>DE</c:v>
                </c:pt>
                <c:pt idx="20">
                  <c:v>CY</c:v>
                </c:pt>
                <c:pt idx="21">
                  <c:v>CZ </c:v>
                </c:pt>
                <c:pt idx="22">
                  <c:v>GR</c:v>
                </c:pt>
                <c:pt idx="23">
                  <c:v>AT</c:v>
                </c:pt>
                <c:pt idx="24">
                  <c:v>SI</c:v>
                </c:pt>
                <c:pt idx="25">
                  <c:v>NL</c:v>
                </c:pt>
                <c:pt idx="26">
                  <c:v>HR</c:v>
                </c:pt>
                <c:pt idx="27">
                  <c:v>EE</c:v>
                </c:pt>
                <c:pt idx="28">
                  <c:v>RO</c:v>
                </c:pt>
                <c:pt idx="29">
                  <c:v>LV</c:v>
                </c:pt>
                <c:pt idx="30">
                  <c:v>TR</c:v>
                </c:pt>
                <c:pt idx="31">
                  <c:v>BG</c:v>
                </c:pt>
                <c:pt idx="32">
                  <c:v>IS</c:v>
                </c:pt>
              </c:strCache>
            </c:strRef>
          </c:cat>
          <c:val>
            <c:numRef>
              <c:f>Premiums!$U$127:$U$159</c:f>
              <c:numCache>
                <c:formatCode>0.0%</c:formatCode>
                <c:ptCount val="33"/>
                <c:pt idx="0">
                  <c:v>0.10159669821153125</c:v>
                </c:pt>
                <c:pt idx="1">
                  <c:v>0.19895287958115182</c:v>
                </c:pt>
                <c:pt idx="2">
                  <c:v>0.21095730455581296</c:v>
                </c:pt>
                <c:pt idx="3">
                  <c:v>0.25340959084909809</c:v>
                </c:pt>
                <c:pt idx="4">
                  <c:v>0.28950229641472158</c:v>
                </c:pt>
                <c:pt idx="5">
                  <c:v>0.29925356392473851</c:v>
                </c:pt>
                <c:pt idx="6">
                  <c:v>0.3199337504840184</c:v>
                </c:pt>
                <c:pt idx="7">
                  <c:v>0.3298487901760726</c:v>
                </c:pt>
                <c:pt idx="8">
                  <c:v>0.34490797998031714</c:v>
                </c:pt>
                <c:pt idx="9">
                  <c:v>0.35419296112187609</c:v>
                </c:pt>
                <c:pt idx="10">
                  <c:v>0.36411258983322442</c:v>
                </c:pt>
                <c:pt idx="11">
                  <c:v>0.39235195952015323</c:v>
                </c:pt>
                <c:pt idx="12">
                  <c:v>0.4082917535122344</c:v>
                </c:pt>
                <c:pt idx="13">
                  <c:v>0.4317617866004963</c:v>
                </c:pt>
                <c:pt idx="14">
                  <c:v>0.43818875388527834</c:v>
                </c:pt>
                <c:pt idx="15">
                  <c:v>0.45280252097078866</c:v>
                </c:pt>
                <c:pt idx="16">
                  <c:v>0.46437170782206261</c:v>
                </c:pt>
                <c:pt idx="17">
                  <c:v>0.46698679471788718</c:v>
                </c:pt>
                <c:pt idx="18">
                  <c:v>0.50058842015122773</c:v>
                </c:pt>
                <c:pt idx="19">
                  <c:v>0.51258121213142183</c:v>
                </c:pt>
                <c:pt idx="20">
                  <c:v>0.54599056603773588</c:v>
                </c:pt>
                <c:pt idx="21">
                  <c:v>0.5493771118468207</c:v>
                </c:pt>
                <c:pt idx="22">
                  <c:v>0.55886356704352613</c:v>
                </c:pt>
                <c:pt idx="23">
                  <c:v>0.57524920982251393</c:v>
                </c:pt>
                <c:pt idx="24">
                  <c:v>0.7130864197530864</c:v>
                </c:pt>
                <c:pt idx="25">
                  <c:v>0.72178095389107877</c:v>
                </c:pt>
                <c:pt idx="26">
                  <c:v>0.73417167851284848</c:v>
                </c:pt>
                <c:pt idx="27">
                  <c:v>0.76737865037258246</c:v>
                </c:pt>
                <c:pt idx="28">
                  <c:v>0.77777351640203518</c:v>
                </c:pt>
                <c:pt idx="29">
                  <c:v>0.82087227414330211</c:v>
                </c:pt>
                <c:pt idx="30">
                  <c:v>0.83808032757271023</c:v>
                </c:pt>
                <c:pt idx="31">
                  <c:v>0.8540088110716697</c:v>
                </c:pt>
                <c:pt idx="32">
                  <c:v>0.93718974751744444</c:v>
                </c:pt>
              </c:numCache>
            </c:numRef>
          </c:val>
        </c:ser>
        <c:dLbls>
          <c:showLegendKey val="0"/>
          <c:showVal val="0"/>
          <c:showCatName val="0"/>
          <c:showSerName val="0"/>
          <c:showPercent val="0"/>
          <c:showBubbleSize val="0"/>
        </c:dLbls>
        <c:gapWidth val="150"/>
        <c:overlap val="100"/>
        <c:axId val="91693056"/>
        <c:axId val="91694592"/>
      </c:barChart>
      <c:catAx>
        <c:axId val="91693056"/>
        <c:scaling>
          <c:orientation val="minMax"/>
        </c:scaling>
        <c:delete val="0"/>
        <c:axPos val="b"/>
        <c:numFmt formatCode="General" sourceLinked="1"/>
        <c:majorTickMark val="out"/>
        <c:minorTickMark val="none"/>
        <c:tickLblPos val="nextTo"/>
        <c:txPr>
          <a:bodyPr rot="-2640000"/>
          <a:lstStyle/>
          <a:p>
            <a:pPr>
              <a:defRPr sz="800">
                <a:latin typeface="Arial" pitchFamily="34" charset="0"/>
                <a:cs typeface="Arial" pitchFamily="34" charset="0"/>
              </a:defRPr>
            </a:pPr>
            <a:endParaRPr lang="sr-Latn-RS"/>
          </a:p>
        </c:txPr>
        <c:crossAx val="91694592"/>
        <c:crosses val="autoZero"/>
        <c:auto val="1"/>
        <c:lblAlgn val="ctr"/>
        <c:lblOffset val="100"/>
        <c:noMultiLvlLbl val="0"/>
      </c:catAx>
      <c:valAx>
        <c:axId val="91694592"/>
        <c:scaling>
          <c:orientation val="minMax"/>
        </c:scaling>
        <c:delete val="0"/>
        <c:axPos val="l"/>
        <c:majorGridlines/>
        <c:numFmt formatCode="0%" sourceLinked="1"/>
        <c:majorTickMark val="out"/>
        <c:minorTickMark val="none"/>
        <c:tickLblPos val="nextTo"/>
        <c:txPr>
          <a:bodyPr/>
          <a:lstStyle/>
          <a:p>
            <a:pPr>
              <a:defRPr sz="800">
                <a:latin typeface="Arial" pitchFamily="34" charset="0"/>
                <a:cs typeface="Arial" pitchFamily="34" charset="0"/>
              </a:defRPr>
            </a:pPr>
            <a:endParaRPr lang="sr-Latn-RS"/>
          </a:p>
        </c:txPr>
        <c:crossAx val="91693056"/>
        <c:crosses val="autoZero"/>
        <c:crossBetween val="between"/>
      </c:valAx>
    </c:plotArea>
    <c:legend>
      <c:legendPos val="b"/>
      <c:layout>
        <c:manualLayout>
          <c:xMode val="edge"/>
          <c:yMode val="edge"/>
          <c:x val="0.43888489439934225"/>
          <c:y val="0.90568100862392265"/>
          <c:w val="0.15530319720397645"/>
          <c:h val="8.9002341433939508E-2"/>
        </c:manualLayout>
      </c:layout>
      <c:overlay val="0"/>
      <c:txPr>
        <a:bodyPr/>
        <a:lstStyle/>
        <a:p>
          <a:pPr>
            <a:defRPr sz="800">
              <a:latin typeface="Arial" pitchFamily="34" charset="0"/>
              <a:cs typeface="Arial" pitchFamily="34" charset="0"/>
            </a:defRPr>
          </a:pPr>
          <a:endParaRPr lang="sr-Latn-RS"/>
        </a:p>
      </c:txPr>
    </c:legend>
    <c:plotVisOnly val="0"/>
    <c:dispBlanksAs val="gap"/>
    <c:showDLblsOverMax val="0"/>
  </c:chart>
  <c:spPr>
    <a:ln>
      <a:noFill/>
    </a:ln>
  </c:spPr>
  <c:printSettings>
    <c:headerFooter/>
    <c:pageMargins b="0.75000000000000455" l="0.70000000000000062" r="0.70000000000000062" t="0.7500000000000045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62185222203264"/>
          <c:y val="3.4247867454068701E-2"/>
          <c:w val="0.75420589454182918"/>
          <c:h val="0.95159571850393765"/>
        </c:manualLayout>
      </c:layout>
      <c:pieChart>
        <c:varyColors val="1"/>
        <c:ser>
          <c:idx val="0"/>
          <c:order val="0"/>
          <c:dLbls>
            <c:dLbl>
              <c:idx val="0"/>
              <c:layout>
                <c:manualLayout>
                  <c:x val="-0.14599467367763463"/>
                  <c:y val="0.19807884393363515"/>
                </c:manualLayout>
              </c:layout>
              <c:dLblPos val="bestFit"/>
              <c:showLegendKey val="0"/>
              <c:showVal val="0"/>
              <c:showCatName val="1"/>
              <c:showSerName val="0"/>
              <c:showPercent val="1"/>
              <c:showBubbleSize val="0"/>
            </c:dLbl>
            <c:dLbl>
              <c:idx val="1"/>
              <c:layout>
                <c:manualLayout>
                  <c:x val="-0.17357164110831325"/>
                  <c:y val="-0.1197758435055585"/>
                </c:manualLayout>
              </c:layout>
              <c:dLblPos val="bestFit"/>
              <c:showLegendKey val="0"/>
              <c:showVal val="0"/>
              <c:showCatName val="1"/>
              <c:showSerName val="0"/>
              <c:showPercent val="1"/>
              <c:showBubbleSize val="0"/>
            </c:dLbl>
            <c:dLbl>
              <c:idx val="2"/>
              <c:layout>
                <c:manualLayout>
                  <c:x val="-2.7283856861377947E-2"/>
                  <c:y val="-0.11235584843492587"/>
                </c:manualLayout>
              </c:layout>
              <c:dLblPos val="bestFit"/>
              <c:showLegendKey val="0"/>
              <c:showVal val="0"/>
              <c:showCatName val="1"/>
              <c:showSerName val="0"/>
              <c:showPercent val="1"/>
              <c:showBubbleSize val="0"/>
            </c:dLbl>
            <c:dLbl>
              <c:idx val="3"/>
              <c:layout>
                <c:manualLayout>
                  <c:x val="0.12543814848863014"/>
                  <c:y val="-0.17962657880285557"/>
                </c:manualLayout>
              </c:layout>
              <c:dLblPos val="bestFit"/>
              <c:showLegendKey val="0"/>
              <c:showVal val="0"/>
              <c:showCatName val="1"/>
              <c:showSerName val="0"/>
              <c:showPercent val="1"/>
              <c:showBubbleSize val="0"/>
            </c:dLbl>
            <c:dLbl>
              <c:idx val="6"/>
              <c:layout>
                <c:manualLayout>
                  <c:x val="-4.004734070817835E-2"/>
                  <c:y val="6.8055692257217901E-2"/>
                </c:manualLayout>
              </c:layout>
              <c:dLblPos val="bestFit"/>
              <c:showLegendKey val="0"/>
              <c:showVal val="0"/>
              <c:showCatName val="1"/>
              <c:showSerName val="0"/>
              <c:showPercent val="1"/>
              <c:showBubbleSize val="0"/>
            </c:dLbl>
            <c:dLbl>
              <c:idx val="7"/>
              <c:layout>
                <c:manualLayout>
                  <c:x val="-3.3116918667375282E-2"/>
                  <c:y val="-3.7664041994750659E-2"/>
                </c:manualLayout>
              </c:layout>
              <c:dLblPos val="bestFit"/>
              <c:showLegendKey val="0"/>
              <c:showVal val="0"/>
              <c:showCatName val="1"/>
              <c:showSerName val="0"/>
              <c:showPercent val="1"/>
              <c:showBubbleSize val="0"/>
            </c:dLbl>
            <c:dLbl>
              <c:idx val="8"/>
              <c:layout>
                <c:manualLayout>
                  <c:x val="4.0590631692511675E-2"/>
                  <c:y val="-7.2831774934384211E-2"/>
                </c:manualLayout>
              </c:layout>
              <c:dLblPos val="bestFit"/>
              <c:showLegendKey val="0"/>
              <c:showVal val="0"/>
              <c:showCatName val="1"/>
              <c:showSerName val="0"/>
              <c:showPercent val="1"/>
              <c:showBubbleSize val="0"/>
            </c:dLbl>
            <c:dLbl>
              <c:idx val="9"/>
              <c:layout>
                <c:manualLayout>
                  <c:x val="0.12458946015842774"/>
                  <c:y val="0.17710049423393739"/>
                </c:manualLayout>
              </c:layout>
              <c:dLblPos val="bestFit"/>
              <c:showLegendKey val="0"/>
              <c:showVal val="0"/>
              <c:showCatName val="1"/>
              <c:showSerName val="0"/>
              <c:showPercent val="1"/>
              <c:showBubbleSize val="0"/>
            </c:dLbl>
            <c:numFmt formatCode="0.0%" sourceLinked="0"/>
            <c:txPr>
              <a:bodyPr/>
              <a:lstStyle/>
              <a:p>
                <a:pPr>
                  <a:defRPr sz="800" b="0" i="0" u="none" strike="noStrike" baseline="0">
                    <a:solidFill>
                      <a:srgbClr val="000000"/>
                    </a:solidFill>
                    <a:latin typeface="Arial" pitchFamily="34" charset="0"/>
                    <a:ea typeface="Calibri"/>
                    <a:cs typeface="Arial" pitchFamily="34" charset="0"/>
                  </a:defRPr>
                </a:pPr>
                <a:endParaRPr lang="sr-Latn-RS"/>
              </a:p>
            </c:txPr>
            <c:dLblPos val="bestFit"/>
            <c:showLegendKey val="0"/>
            <c:showVal val="0"/>
            <c:showCatName val="1"/>
            <c:showSerName val="0"/>
            <c:showPercent val="1"/>
            <c:showBubbleSize val="0"/>
            <c:showLeaderLines val="1"/>
          </c:dLbls>
          <c:cat>
            <c:strRef>
              <c:f>Premiums!$Q$104:$Q$113</c:f>
              <c:strCache>
                <c:ptCount val="10"/>
                <c:pt idx="0">
                  <c:v>UK</c:v>
                </c:pt>
                <c:pt idx="1">
                  <c:v>FR</c:v>
                </c:pt>
                <c:pt idx="2">
                  <c:v>DE</c:v>
                </c:pt>
                <c:pt idx="3">
                  <c:v>IT</c:v>
                </c:pt>
                <c:pt idx="4">
                  <c:v>NL</c:v>
                </c:pt>
                <c:pt idx="5">
                  <c:v>ES</c:v>
                </c:pt>
                <c:pt idx="6">
                  <c:v>CH</c:v>
                </c:pt>
                <c:pt idx="7">
                  <c:v>BE</c:v>
                </c:pt>
                <c:pt idx="8">
                  <c:v>SE</c:v>
                </c:pt>
                <c:pt idx="9">
                  <c:v>Other</c:v>
                </c:pt>
              </c:strCache>
            </c:strRef>
          </c:cat>
          <c:val>
            <c:numRef>
              <c:f>Premiums!$R$104:$R$113</c:f>
              <c:numCache>
                <c:formatCode>0.00%</c:formatCode>
                <c:ptCount val="10"/>
                <c:pt idx="0">
                  <c:v>0.24077068570689644</c:v>
                </c:pt>
                <c:pt idx="1">
                  <c:v>0.16835991420775273</c:v>
                </c:pt>
                <c:pt idx="2">
                  <c:v>0.15778940705035566</c:v>
                </c:pt>
                <c:pt idx="3">
                  <c:v>9.7666313408382069E-2</c:v>
                </c:pt>
                <c:pt idx="4">
                  <c:v>6.9776776322795817E-2</c:v>
                </c:pt>
                <c:pt idx="5">
                  <c:v>5.2779827606097125E-2</c:v>
                </c:pt>
                <c:pt idx="6">
                  <c:v>3.1462201627948619E-2</c:v>
                </c:pt>
                <c:pt idx="7">
                  <c:v>2.5878603981171883E-2</c:v>
                </c:pt>
                <c:pt idx="8">
                  <c:v>2.5418335184350736E-2</c:v>
                </c:pt>
                <c:pt idx="9">
                  <c:v>0.13009793490424881</c:v>
                </c:pt>
              </c:numCache>
            </c:numRef>
          </c:val>
        </c:ser>
        <c:dLbls>
          <c:showLegendKey val="0"/>
          <c:showVal val="0"/>
          <c:showCatName val="0"/>
          <c:showSerName val="0"/>
          <c:showPercent val="0"/>
          <c:showBubbleSize val="0"/>
          <c:showLeaderLines val="1"/>
        </c:dLbls>
        <c:firstSliceAng val="0"/>
      </c:pieChart>
      <c:spPr>
        <a:noFill/>
        <a:ln w="25400">
          <a:noFill/>
        </a:ln>
      </c:spPr>
    </c:plotArea>
    <c:plotVisOnly val="0"/>
    <c:dispBlanksAs val="zero"/>
    <c:showDLblsOverMax val="0"/>
  </c:chart>
  <c:spPr>
    <a:ln>
      <a:noFill/>
    </a:ln>
  </c:spPr>
  <c:txPr>
    <a:bodyPr/>
    <a:lstStyle/>
    <a:p>
      <a:pPr>
        <a:defRPr sz="1000" b="0" i="0" u="none" strike="noStrike" baseline="0">
          <a:solidFill>
            <a:srgbClr val="000000"/>
          </a:solidFill>
          <a:latin typeface="Calibri"/>
          <a:ea typeface="Calibri"/>
          <a:cs typeface="Calibri"/>
        </a:defRPr>
      </a:pPr>
      <a:endParaRPr lang="sr-Latn-RS"/>
    </a:p>
  </c:txPr>
  <c:printSettings>
    <c:headerFooter alignWithMargins="0"/>
    <c:pageMargins b="0.98425196899999956" l="0.78740157499999996" r="0.78740157499999996" t="0.98425196899999956" header="0.49212598450000311" footer="0.4921259845000031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604338656860353E-2"/>
          <c:y val="8.2231676807961659E-2"/>
          <c:w val="0.93167030255411143"/>
          <c:h val="0.60733517830672024"/>
        </c:manualLayout>
      </c:layout>
      <c:barChart>
        <c:barDir val="col"/>
        <c:grouping val="clustered"/>
        <c:varyColors val="0"/>
        <c:ser>
          <c:idx val="0"/>
          <c:order val="0"/>
          <c:spPr>
            <a:solidFill>
              <a:srgbClr val="0070C0"/>
            </a:solidFill>
            <a:ln w="25400">
              <a:noFill/>
            </a:ln>
          </c:spPr>
          <c:invertIfNegative val="0"/>
          <c:dPt>
            <c:idx val="8"/>
            <c:invertIfNegative val="0"/>
            <c:bubble3D val="0"/>
            <c:spPr>
              <a:solidFill>
                <a:srgbClr val="FFC000"/>
              </a:solidFill>
              <a:ln w="25400">
                <a:noFill/>
              </a:ln>
            </c:spPr>
          </c:dPt>
          <c:dPt>
            <c:idx val="9"/>
            <c:invertIfNegative val="0"/>
            <c:bubble3D val="0"/>
          </c:dPt>
          <c:dPt>
            <c:idx val="10"/>
            <c:invertIfNegative val="0"/>
            <c:bubble3D val="0"/>
          </c:dPt>
          <c:dLbls>
            <c:dLbl>
              <c:idx val="0"/>
              <c:spPr>
                <a:noFill/>
                <a:ln w="25400">
                  <a:noFill/>
                </a:ln>
              </c:spPr>
              <c:txPr>
                <a:bodyPr/>
                <a:lstStyle/>
                <a:p>
                  <a:pPr>
                    <a:defRPr sz="575" b="0" i="0" u="none" strike="noStrike" baseline="0">
                      <a:solidFill>
                        <a:srgbClr val="000000"/>
                      </a:solidFill>
                      <a:latin typeface="Arial"/>
                      <a:ea typeface="Arial"/>
                      <a:cs typeface="Arial"/>
                    </a:defRPr>
                  </a:pPr>
                  <a:endParaRPr lang="sr-Latn-RS"/>
                </a:p>
              </c:txPr>
              <c:showLegendKey val="0"/>
              <c:showVal val="1"/>
              <c:showCatName val="0"/>
              <c:showSerName val="0"/>
              <c:showPercent val="0"/>
              <c:showBubbleSize val="0"/>
            </c:dLbl>
            <c:dLbl>
              <c:idx val="1"/>
              <c:layout>
                <c:manualLayout>
                  <c:x val="-2.9296425429997563E-2"/>
                  <c:y val="-0.1203550164676087"/>
                </c:manualLayout>
              </c:layout>
              <c:tx>
                <c:rich>
                  <a:bodyPr/>
                  <a:lstStyle/>
                  <a:p>
                    <a:pPr>
                      <a:defRPr sz="700" b="0" i="0" u="none" strike="noStrike" baseline="0">
                        <a:solidFill>
                          <a:srgbClr val="000000"/>
                        </a:solidFill>
                        <a:latin typeface="Arial"/>
                        <a:ea typeface="Arial"/>
                        <a:cs typeface="Arial"/>
                      </a:defRPr>
                    </a:pPr>
                    <a:r>
                      <a:rPr lang="en-US"/>
                      <a:t>92%</a:t>
                    </a:r>
                  </a:p>
                </c:rich>
              </c:tx>
              <c:spPr>
                <a:noFill/>
                <a:ln w="25400">
                  <a:noFill/>
                </a:ln>
              </c:spPr>
              <c:dLblPos val="outEnd"/>
              <c:showLegendKey val="0"/>
              <c:showVal val="0"/>
              <c:showCatName val="0"/>
              <c:showSerName val="0"/>
              <c:showPercent val="0"/>
              <c:showBubbleSize val="0"/>
            </c:dLbl>
            <c:showLegendKey val="0"/>
            <c:showVal val="0"/>
            <c:showCatName val="0"/>
            <c:showSerName val="0"/>
            <c:showPercent val="0"/>
            <c:showBubbleSize val="0"/>
          </c:dLbls>
          <c:cat>
            <c:strRef>
              <c:f>'Ratio indicators'!$R$84:$R$116</c:f>
              <c:strCache>
                <c:ptCount val="33"/>
                <c:pt idx="0">
                  <c:v>LI</c:v>
                </c:pt>
                <c:pt idx="1">
                  <c:v>NL</c:v>
                </c:pt>
                <c:pt idx="2">
                  <c:v>UK</c:v>
                </c:pt>
                <c:pt idx="3">
                  <c:v>FI</c:v>
                </c:pt>
                <c:pt idx="4">
                  <c:v>CH</c:v>
                </c:pt>
                <c:pt idx="5">
                  <c:v>FR</c:v>
                </c:pt>
                <c:pt idx="6">
                  <c:v>DK</c:v>
                </c:pt>
                <c:pt idx="7">
                  <c:v>BE</c:v>
                </c:pt>
                <c:pt idx="8">
                  <c:v>Insurance Europe</c:v>
                </c:pt>
                <c:pt idx="9">
                  <c:v>SE</c:v>
                </c:pt>
                <c:pt idx="10">
                  <c:v>IE</c:v>
                </c:pt>
                <c:pt idx="11">
                  <c:v>IT</c:v>
                </c:pt>
                <c:pt idx="12">
                  <c:v>DE</c:v>
                </c:pt>
                <c:pt idx="13">
                  <c:v>PT</c:v>
                </c:pt>
                <c:pt idx="14">
                  <c:v>ES</c:v>
                </c:pt>
                <c:pt idx="15">
                  <c:v>SI</c:v>
                </c:pt>
                <c:pt idx="16">
                  <c:v>AT</c:v>
                </c:pt>
                <c:pt idx="17">
                  <c:v>CY</c:v>
                </c:pt>
                <c:pt idx="18">
                  <c:v>MT</c:v>
                </c:pt>
                <c:pt idx="19">
                  <c:v>NO</c:v>
                </c:pt>
                <c:pt idx="20">
                  <c:v>LU</c:v>
                </c:pt>
                <c:pt idx="21">
                  <c:v>CZ </c:v>
                </c:pt>
                <c:pt idx="22">
                  <c:v>PL</c:v>
                </c:pt>
                <c:pt idx="23">
                  <c:v>HU</c:v>
                </c:pt>
                <c:pt idx="24">
                  <c:v>SK </c:v>
                </c:pt>
                <c:pt idx="25">
                  <c:v>HR</c:v>
                </c:pt>
                <c:pt idx="26">
                  <c:v>IS</c:v>
                </c:pt>
                <c:pt idx="27">
                  <c:v>GR</c:v>
                </c:pt>
                <c:pt idx="28">
                  <c:v>BG</c:v>
                </c:pt>
                <c:pt idx="29">
                  <c:v>EE</c:v>
                </c:pt>
                <c:pt idx="30">
                  <c:v>RO</c:v>
                </c:pt>
                <c:pt idx="31">
                  <c:v>TR</c:v>
                </c:pt>
                <c:pt idx="32">
                  <c:v>LV</c:v>
                </c:pt>
              </c:strCache>
            </c:strRef>
          </c:cat>
          <c:val>
            <c:numRef>
              <c:f>'Ratio indicators'!$S$84:$S$116</c:f>
              <c:numCache>
                <c:formatCode>0.0%</c:formatCode>
                <c:ptCount val="33"/>
                <c:pt idx="0">
                  <c:v>0.92376572434654547</c:v>
                </c:pt>
                <c:pt idx="1">
                  <c:v>0.13082131424499105</c:v>
                </c:pt>
                <c:pt idx="2">
                  <c:v>0.12217388045915721</c:v>
                </c:pt>
                <c:pt idx="3">
                  <c:v>9.5757537376839813E-2</c:v>
                </c:pt>
                <c:pt idx="4">
                  <c:v>9.5182377953261302E-2</c:v>
                </c:pt>
                <c:pt idx="5">
                  <c:v>9.5169091634603131E-2</c:v>
                </c:pt>
                <c:pt idx="6">
                  <c:v>9.3307901102398158E-2</c:v>
                </c:pt>
                <c:pt idx="7">
                  <c:v>7.8972571626342497E-2</c:v>
                </c:pt>
                <c:pt idx="8">
                  <c:v>7.6796318883503023E-2</c:v>
                </c:pt>
                <c:pt idx="9">
                  <c:v>7.5854713181986611E-2</c:v>
                </c:pt>
                <c:pt idx="10">
                  <c:v>7.1481269265821629E-2</c:v>
                </c:pt>
                <c:pt idx="11">
                  <c:v>6.9830576185410789E-2</c:v>
                </c:pt>
                <c:pt idx="12">
                  <c:v>6.8688960888683176E-2</c:v>
                </c:pt>
                <c:pt idx="13">
                  <c:v>6.8222159313642616E-2</c:v>
                </c:pt>
                <c:pt idx="14">
                  <c:v>5.6018865461647332E-2</c:v>
                </c:pt>
                <c:pt idx="15">
                  <c:v>5.5982837459015028E-2</c:v>
                </c:pt>
                <c:pt idx="16">
                  <c:v>5.4710081792436888E-2</c:v>
                </c:pt>
                <c:pt idx="17">
                  <c:v>4.7165351265065936E-2</c:v>
                </c:pt>
                <c:pt idx="18">
                  <c:v>4.687445662950139E-2</c:v>
                </c:pt>
                <c:pt idx="19">
                  <c:v>4.3134056874394498E-2</c:v>
                </c:pt>
                <c:pt idx="20">
                  <c:v>3.90854107721832E-2</c:v>
                </c:pt>
                <c:pt idx="21">
                  <c:v>3.8136122683477922E-2</c:v>
                </c:pt>
                <c:pt idx="22">
                  <c:v>3.7173274086145444E-2</c:v>
                </c:pt>
                <c:pt idx="23">
                  <c:v>2.9443557454544307E-2</c:v>
                </c:pt>
                <c:pt idx="24">
                  <c:v>2.9157134526532992E-2</c:v>
                </c:pt>
                <c:pt idx="25">
                  <c:v>2.738390375784041E-2</c:v>
                </c:pt>
                <c:pt idx="26">
                  <c:v>2.7170319991805313E-2</c:v>
                </c:pt>
                <c:pt idx="27">
                  <c:v>2.3426222487995828E-2</c:v>
                </c:pt>
                <c:pt idx="28">
                  <c:v>2.1101867796990328E-2</c:v>
                </c:pt>
                <c:pt idx="29">
                  <c:v>1.7759757764208784E-2</c:v>
                </c:pt>
                <c:pt idx="30">
                  <c:v>1.4050805782716952E-2</c:v>
                </c:pt>
                <c:pt idx="31">
                  <c:v>1.2793687354381158E-2</c:v>
                </c:pt>
                <c:pt idx="32">
                  <c:v>9.4443237914917516E-3</c:v>
                </c:pt>
              </c:numCache>
            </c:numRef>
          </c:val>
        </c:ser>
        <c:dLbls>
          <c:showLegendKey val="0"/>
          <c:showVal val="0"/>
          <c:showCatName val="0"/>
          <c:showSerName val="0"/>
          <c:showPercent val="0"/>
          <c:showBubbleSize val="0"/>
        </c:dLbls>
        <c:gapWidth val="150"/>
        <c:axId val="91450752"/>
        <c:axId val="97600640"/>
      </c:barChart>
      <c:catAx>
        <c:axId val="91450752"/>
        <c:scaling>
          <c:orientation val="minMax"/>
        </c:scaling>
        <c:delete val="0"/>
        <c:axPos val="b"/>
        <c:numFmt formatCode="0.0%"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sr-Latn-RS"/>
          </a:p>
        </c:txPr>
        <c:crossAx val="97600640"/>
        <c:crosses val="autoZero"/>
        <c:auto val="1"/>
        <c:lblAlgn val="ctr"/>
        <c:lblOffset val="100"/>
        <c:tickLblSkip val="1"/>
        <c:tickMarkSkip val="1"/>
        <c:noMultiLvlLbl val="0"/>
      </c:catAx>
      <c:valAx>
        <c:axId val="97600640"/>
        <c:scaling>
          <c:orientation val="minMax"/>
          <c:max val="0.16"/>
          <c:min val="0"/>
        </c:scaling>
        <c:delete val="0"/>
        <c:axPos val="l"/>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91450752"/>
        <c:crosses val="autoZero"/>
        <c:crossBetween val="between"/>
      </c:valAx>
      <c:spPr>
        <a:solidFill>
          <a:srgbClr val="FFFFFF"/>
        </a:solidFill>
        <a:ln w="12700">
          <a:noFill/>
          <a:prstDash val="solid"/>
        </a:ln>
      </c:spPr>
    </c:plotArea>
    <c:plotVisOnly val="0"/>
    <c:dispBlanksAs val="gap"/>
    <c:showDLblsOverMax val="0"/>
  </c:chart>
  <c:spPr>
    <a:solidFill>
      <a:srgbClr val="FFFFFF"/>
    </a:solidFill>
    <a:ln w="3175">
      <a:noFill/>
      <a:prstDash val="solid"/>
    </a:ln>
  </c:spPr>
  <c:txPr>
    <a:bodyPr/>
    <a:lstStyle/>
    <a:p>
      <a:pPr>
        <a:defRPr sz="1450" b="0" i="0" u="none" strike="noStrike" baseline="0">
          <a:solidFill>
            <a:srgbClr val="000000"/>
          </a:solidFill>
          <a:latin typeface="Arial"/>
          <a:ea typeface="Arial"/>
          <a:cs typeface="Arial"/>
        </a:defRPr>
      </a:pPr>
      <a:endParaRPr lang="sr-Latn-RS"/>
    </a:p>
  </c:txPr>
  <c:printSettings>
    <c:headerFooter alignWithMargins="0"/>
    <c:pageMargins b="0.98425196899999956" l="0.78740157499999996" r="0.78740157499999996" t="0.98425196899999956" header="0.49212598450000294" footer="0.4921259845000029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189754679030169E-2"/>
          <c:y val="0.11450387014321869"/>
          <c:w val="0.9321136629140947"/>
          <c:h val="0.53287395883840627"/>
        </c:manualLayout>
      </c:layout>
      <c:barChart>
        <c:barDir val="col"/>
        <c:grouping val="clustered"/>
        <c:varyColors val="0"/>
        <c:ser>
          <c:idx val="1"/>
          <c:order val="0"/>
          <c:spPr>
            <a:solidFill>
              <a:srgbClr val="0070C0"/>
            </a:solidFill>
          </c:spPr>
          <c:invertIfNegative val="0"/>
          <c:dPt>
            <c:idx val="14"/>
            <c:invertIfNegative val="0"/>
            <c:bubble3D val="0"/>
            <c:spPr>
              <a:solidFill>
                <a:srgbClr val="FFC000"/>
              </a:solidFill>
            </c:spPr>
          </c:dPt>
          <c:dPt>
            <c:idx val="15"/>
            <c:invertIfNegative val="0"/>
            <c:bubble3D val="0"/>
          </c:dPt>
          <c:cat>
            <c:strRef>
              <c:f>'Ratio indicators'!$R$8:$R$40</c:f>
              <c:strCache>
                <c:ptCount val="33"/>
                <c:pt idx="0">
                  <c:v>LI</c:v>
                </c:pt>
                <c:pt idx="1">
                  <c:v>CH</c:v>
                </c:pt>
                <c:pt idx="2">
                  <c:v>NL</c:v>
                </c:pt>
                <c:pt idx="3">
                  <c:v>DK</c:v>
                </c:pt>
                <c:pt idx="4">
                  <c:v>UK</c:v>
                </c:pt>
                <c:pt idx="5">
                  <c:v>FI</c:v>
                </c:pt>
                <c:pt idx="6">
                  <c:v>LU</c:v>
                </c:pt>
                <c:pt idx="7">
                  <c:v>SE</c:v>
                </c:pt>
                <c:pt idx="8">
                  <c:v>NO</c:v>
                </c:pt>
                <c:pt idx="9">
                  <c:v>FR</c:v>
                </c:pt>
                <c:pt idx="10">
                  <c:v>BE</c:v>
                </c:pt>
                <c:pt idx="11">
                  <c:v>IE</c:v>
                </c:pt>
                <c:pt idx="12">
                  <c:v>DE</c:v>
                </c:pt>
                <c:pt idx="13">
                  <c:v>AT</c:v>
                </c:pt>
                <c:pt idx="14">
                  <c:v>Insurance Europe</c:v>
                </c:pt>
                <c:pt idx="15">
                  <c:v>IT</c:v>
                </c:pt>
                <c:pt idx="16">
                  <c:v>ES</c:v>
                </c:pt>
                <c:pt idx="17">
                  <c:v>PT</c:v>
                </c:pt>
                <c:pt idx="18">
                  <c:v>CY</c:v>
                </c:pt>
                <c:pt idx="19">
                  <c:v>SI</c:v>
                </c:pt>
                <c:pt idx="20">
                  <c:v>IS</c:v>
                </c:pt>
                <c:pt idx="21">
                  <c:v>MT</c:v>
                </c:pt>
                <c:pt idx="22">
                  <c:v>CZ </c:v>
                </c:pt>
                <c:pt idx="23">
                  <c:v>GR</c:v>
                </c:pt>
                <c:pt idx="24">
                  <c:v>SK </c:v>
                </c:pt>
                <c:pt idx="25">
                  <c:v>PL</c:v>
                </c:pt>
                <c:pt idx="26">
                  <c:v>HU</c:v>
                </c:pt>
                <c:pt idx="27">
                  <c:v>HR</c:v>
                </c:pt>
                <c:pt idx="28">
                  <c:v>EE</c:v>
                </c:pt>
                <c:pt idx="29">
                  <c:v>BG</c:v>
                </c:pt>
                <c:pt idx="30">
                  <c:v>TR</c:v>
                </c:pt>
                <c:pt idx="31">
                  <c:v>LV</c:v>
                </c:pt>
                <c:pt idx="32">
                  <c:v>RO</c:v>
                </c:pt>
              </c:strCache>
            </c:strRef>
          </c:cat>
          <c:val>
            <c:numRef>
              <c:f>'Ratio indicators'!$S$8:$S$40</c:f>
              <c:numCache>
                <c:formatCode>#,##0</c:formatCode>
                <c:ptCount val="33"/>
                <c:pt idx="0">
                  <c:v>107668.20670609767</c:v>
                </c:pt>
                <c:pt idx="1">
                  <c:v>5757.4549856360845</c:v>
                </c:pt>
                <c:pt idx="2">
                  <c:v>4728.136968992002</c:v>
                </c:pt>
                <c:pt idx="3">
                  <c:v>4034.8223406051843</c:v>
                </c:pt>
                <c:pt idx="4">
                  <c:v>3414.3968372376912</c:v>
                </c:pt>
                <c:pt idx="5">
                  <c:v>3375.6406182677879</c:v>
                </c:pt>
                <c:pt idx="6">
                  <c:v>3254.9234135667398</c:v>
                </c:pt>
                <c:pt idx="7">
                  <c:v>3122.5919843923721</c:v>
                </c:pt>
                <c:pt idx="8">
                  <c:v>3093.3433450120283</c:v>
                </c:pt>
                <c:pt idx="9">
                  <c:v>2923.5059910155733</c:v>
                </c:pt>
                <c:pt idx="10">
                  <c:v>2655.0187361860285</c:v>
                </c:pt>
                <c:pt idx="11">
                  <c:v>2486.4753462632971</c:v>
                </c:pt>
                <c:pt idx="12">
                  <c:v>2178.3426335792169</c:v>
                </c:pt>
                <c:pt idx="13">
                  <c:v>1957.5805199558511</c:v>
                </c:pt>
                <c:pt idx="14">
                  <c:v>1827.5037351096296</c:v>
                </c:pt>
                <c:pt idx="15">
                  <c:v>1818.1400452297694</c:v>
                </c:pt>
                <c:pt idx="16">
                  <c:v>1290.6644463445286</c:v>
                </c:pt>
                <c:pt idx="17">
                  <c:v>1103.7209631666935</c:v>
                </c:pt>
                <c:pt idx="18">
                  <c:v>1009.8231499575469</c:v>
                </c:pt>
                <c:pt idx="19">
                  <c:v>987.71381565309343</c:v>
                </c:pt>
                <c:pt idx="20">
                  <c:v>862.56798843515924</c:v>
                </c:pt>
                <c:pt idx="21">
                  <c:v>739.05567633082592</c:v>
                </c:pt>
                <c:pt idx="22">
                  <c:v>568.09915788059538</c:v>
                </c:pt>
                <c:pt idx="23">
                  <c:v>431.932773852254</c:v>
                </c:pt>
                <c:pt idx="24">
                  <c:v>373.6708721793413</c:v>
                </c:pt>
                <c:pt idx="25">
                  <c:v>356.65029573874523</c:v>
                </c:pt>
                <c:pt idx="26">
                  <c:v>294.32258550752897</c:v>
                </c:pt>
                <c:pt idx="27">
                  <c:v>278.62505163571547</c:v>
                </c:pt>
                <c:pt idx="28">
                  <c:v>211.38208348940529</c:v>
                </c:pt>
                <c:pt idx="29">
                  <c:v>110.25617979683004</c:v>
                </c:pt>
                <c:pt idx="30">
                  <c:v>96.356474690197373</c:v>
                </c:pt>
                <c:pt idx="31">
                  <c:v>92.008869855696489</c:v>
                </c:pt>
                <c:pt idx="32">
                  <c:v>86.171014881134866</c:v>
                </c:pt>
              </c:numCache>
            </c:numRef>
          </c:val>
        </c:ser>
        <c:dLbls>
          <c:showLegendKey val="0"/>
          <c:showVal val="0"/>
          <c:showCatName val="0"/>
          <c:showSerName val="0"/>
          <c:showPercent val="0"/>
          <c:showBubbleSize val="0"/>
        </c:dLbls>
        <c:gapWidth val="150"/>
        <c:axId val="97616640"/>
        <c:axId val="97618176"/>
      </c:barChart>
      <c:catAx>
        <c:axId val="97616640"/>
        <c:scaling>
          <c:orientation val="minMax"/>
        </c:scaling>
        <c:delete val="0"/>
        <c:axPos val="b"/>
        <c:numFmt formatCode="#,##0"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sr-Latn-RS"/>
          </a:p>
        </c:txPr>
        <c:crossAx val="97618176"/>
        <c:crosses val="autoZero"/>
        <c:auto val="1"/>
        <c:lblAlgn val="ctr"/>
        <c:lblOffset val="100"/>
        <c:tickLblSkip val="1"/>
        <c:tickMarkSkip val="1"/>
        <c:noMultiLvlLbl val="0"/>
      </c:catAx>
      <c:valAx>
        <c:axId val="97618176"/>
        <c:scaling>
          <c:orientation val="minMax"/>
          <c:max val="6000"/>
          <c:min val="0"/>
        </c:scaling>
        <c:delete val="0"/>
        <c:axPos val="l"/>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97616640"/>
        <c:crosses val="autoZero"/>
        <c:crossBetween val="between"/>
        <c:majorUnit val="1000"/>
      </c:valAx>
      <c:spPr>
        <a:solidFill>
          <a:srgbClr val="FFFFFF"/>
        </a:solidFill>
        <a:ln w="12700">
          <a:noFill/>
          <a:prstDash val="solid"/>
        </a:ln>
      </c:spPr>
    </c:plotArea>
    <c:plotVisOnly val="0"/>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0.98425196899999956" l="0.78740157499999996" r="0.78740157499999996" t="0.98425196899999956" header="0.49212598450000289" footer="0.49212598450000289"/>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85625600023891E-2"/>
          <c:y val="8.8803507346405144E-2"/>
          <c:w val="0.91921446379387273"/>
          <c:h val="0.73745521318102336"/>
        </c:manualLayout>
      </c:layout>
      <c:barChart>
        <c:barDir val="col"/>
        <c:grouping val="clustered"/>
        <c:varyColors val="0"/>
        <c:ser>
          <c:idx val="0"/>
          <c:order val="0"/>
          <c:spPr>
            <a:solidFill>
              <a:srgbClr val="0070C0"/>
            </a:solidFill>
          </c:spPr>
          <c:invertIfNegative val="0"/>
          <c:cat>
            <c:numRef>
              <c:f>'Ratio indicators'!$C$7:$L$7</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'Ratio indicators'!$C$40:$L$40</c:f>
              <c:numCache>
                <c:formatCode>#,##0</c:formatCode>
                <c:ptCount val="10"/>
                <c:pt idx="0">
                  <c:v>1539.503450934438</c:v>
                </c:pt>
                <c:pt idx="1">
                  <c:v>1551.2453044576496</c:v>
                </c:pt>
                <c:pt idx="2">
                  <c:v>1632.4100622194997</c:v>
                </c:pt>
                <c:pt idx="3">
                  <c:v>1761.3472062681587</c:v>
                </c:pt>
                <c:pt idx="4">
                  <c:v>1899.2097224742929</c:v>
                </c:pt>
                <c:pt idx="5">
                  <c:v>2041.2137781286519</c:v>
                </c:pt>
                <c:pt idx="6">
                  <c:v>1821.1322474951887</c:v>
                </c:pt>
                <c:pt idx="7">
                  <c:v>1812.9659221480933</c:v>
                </c:pt>
                <c:pt idx="8">
                  <c:v>1877.7164000398357</c:v>
                </c:pt>
                <c:pt idx="9">
                  <c:v>1827.5037351096296</c:v>
                </c:pt>
              </c:numCache>
            </c:numRef>
          </c:val>
        </c:ser>
        <c:dLbls>
          <c:showLegendKey val="0"/>
          <c:showVal val="0"/>
          <c:showCatName val="0"/>
          <c:showSerName val="0"/>
          <c:showPercent val="0"/>
          <c:showBubbleSize val="0"/>
        </c:dLbls>
        <c:gapWidth val="129"/>
        <c:overlap val="-100"/>
        <c:axId val="97638272"/>
        <c:axId val="97639808"/>
      </c:barChart>
      <c:catAx>
        <c:axId val="97638272"/>
        <c:scaling>
          <c:orientation val="minMax"/>
        </c:scaling>
        <c:delete val="0"/>
        <c:axPos val="b"/>
        <c:numFmt formatCode="General" sourceLinked="1"/>
        <c:majorTickMark val="out"/>
        <c:minorTickMark val="none"/>
        <c:tickLblPos val="nextTo"/>
        <c:txPr>
          <a:bodyPr rot="0" vert="horz"/>
          <a:lstStyle/>
          <a:p>
            <a:pPr>
              <a:defRPr/>
            </a:pPr>
            <a:endParaRPr lang="sr-Latn-RS"/>
          </a:p>
        </c:txPr>
        <c:crossAx val="97639808"/>
        <c:crosses val="autoZero"/>
        <c:auto val="1"/>
        <c:lblAlgn val="ctr"/>
        <c:lblOffset val="100"/>
        <c:noMultiLvlLbl val="0"/>
      </c:catAx>
      <c:valAx>
        <c:axId val="97639808"/>
        <c:scaling>
          <c:orientation val="minMax"/>
        </c:scaling>
        <c:delete val="0"/>
        <c:axPos val="l"/>
        <c:majorGridlines/>
        <c:numFmt formatCode="#,##0" sourceLinked="0"/>
        <c:majorTickMark val="out"/>
        <c:minorTickMark val="none"/>
        <c:tickLblPos val="nextTo"/>
        <c:txPr>
          <a:bodyPr rot="0" vert="horz"/>
          <a:lstStyle/>
          <a:p>
            <a:pPr>
              <a:defRPr/>
            </a:pPr>
            <a:endParaRPr lang="sr-Latn-RS"/>
          </a:p>
        </c:txPr>
        <c:crossAx val="97638272"/>
        <c:crosses val="autoZero"/>
        <c:crossBetween val="between"/>
      </c:valAx>
      <c:spPr>
        <a:ln>
          <a:noFill/>
        </a:ln>
      </c:spPr>
    </c:plotArea>
    <c:plotVisOnly val="1"/>
    <c:dispBlanksAs val="gap"/>
    <c:showDLblsOverMax val="0"/>
  </c:chart>
  <c:spPr>
    <a:ln>
      <a:noFill/>
    </a:ln>
  </c:spPr>
  <c:txPr>
    <a:bodyPr/>
    <a:lstStyle/>
    <a:p>
      <a:pPr>
        <a:defRPr sz="800" b="0" i="0" u="none" strike="noStrike" baseline="0">
          <a:solidFill>
            <a:srgbClr val="000000"/>
          </a:solidFill>
          <a:latin typeface="Arial" pitchFamily="34" charset="0"/>
          <a:ea typeface="Calibri"/>
          <a:cs typeface="Arial" pitchFamily="34" charset="0"/>
        </a:defRPr>
      </a:pPr>
      <a:endParaRPr lang="sr-Latn-RS"/>
    </a:p>
  </c:txPr>
  <c:printSettings>
    <c:headerFooter/>
    <c:pageMargins b="0.75000000000000566" l="0.70000000000000062" r="0.70000000000000062" t="0.75000000000000566"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8</xdr:col>
      <xdr:colOff>68580</xdr:colOff>
      <xdr:row>82</xdr:row>
      <xdr:rowOff>60960</xdr:rowOff>
    </xdr:from>
    <xdr:to>
      <xdr:col>13</xdr:col>
      <xdr:colOff>541020</xdr:colOff>
      <xdr:row>99</xdr:row>
      <xdr:rowOff>68580</xdr:rowOff>
    </xdr:to>
    <xdr:graphicFrame macro="">
      <xdr:nvGraphicFramePr>
        <xdr:cNvPr id="2"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60960</xdr:colOff>
      <xdr:row>45</xdr:row>
      <xdr:rowOff>28576</xdr:rowOff>
    </xdr:from>
    <xdr:to>
      <xdr:col>12</xdr:col>
      <xdr:colOff>510540</xdr:colOff>
      <xdr:row>60</xdr:row>
      <xdr:rowOff>76201</xdr:rowOff>
    </xdr:to>
    <xdr:graphicFrame macro="">
      <xdr:nvGraphicFramePr>
        <xdr:cNvPr id="4" name="Chart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63</xdr:row>
      <xdr:rowOff>60960</xdr:rowOff>
    </xdr:from>
    <xdr:to>
      <xdr:col>12</xdr:col>
      <xdr:colOff>502920</xdr:colOff>
      <xdr:row>78</xdr:row>
      <xdr:rowOff>68580</xdr:rowOff>
    </xdr:to>
    <xdr:graphicFrame macro="">
      <xdr:nvGraphicFramePr>
        <xdr:cNvPr id="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38100</xdr:colOff>
      <xdr:row>161</xdr:row>
      <xdr:rowOff>45720</xdr:rowOff>
    </xdr:from>
    <xdr:to>
      <xdr:col>12</xdr:col>
      <xdr:colOff>533400</xdr:colOff>
      <xdr:row>177</xdr:row>
      <xdr:rowOff>91440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68580</xdr:colOff>
      <xdr:row>102</xdr:row>
      <xdr:rowOff>60959</xdr:rowOff>
    </xdr:from>
    <xdr:to>
      <xdr:col>13</xdr:col>
      <xdr:colOff>541020</xdr:colOff>
      <xdr:row>119</xdr:row>
      <xdr:rowOff>76199</xdr:rowOff>
    </xdr:to>
    <xdr:graphicFrame macro="">
      <xdr:nvGraphicFramePr>
        <xdr:cNvPr id="1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70485</xdr:colOff>
      <xdr:row>119</xdr:row>
      <xdr:rowOff>5715</xdr:rowOff>
    </xdr:from>
    <xdr:to>
      <xdr:col>12</xdr:col>
      <xdr:colOff>489585</xdr:colOff>
      <xdr:row>136</xdr:row>
      <xdr:rowOff>85725</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95250</xdr:colOff>
      <xdr:row>61</xdr:row>
      <xdr:rowOff>22860</xdr:rowOff>
    </xdr:from>
    <xdr:to>
      <xdr:col>12</xdr:col>
      <xdr:colOff>495300</xdr:colOff>
      <xdr:row>76</xdr:row>
      <xdr:rowOff>76200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91440</xdr:colOff>
      <xdr:row>43</xdr:row>
      <xdr:rowOff>53340</xdr:rowOff>
    </xdr:from>
    <xdr:to>
      <xdr:col>12</xdr:col>
      <xdr:colOff>464820</xdr:colOff>
      <xdr:row>58</xdr:row>
      <xdr:rowOff>83820</xdr:rowOff>
    </xdr:to>
    <xdr:graphicFrame macro="">
      <xdr:nvGraphicFramePr>
        <xdr:cNvPr id="7"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0.03853</cdr:x>
      <cdr:y>0.00106</cdr:y>
    </cdr:from>
    <cdr:to>
      <cdr:x>0.11875</cdr:x>
      <cdr:y>0.10234</cdr:y>
    </cdr:to>
    <cdr:sp macro="" textlink="">
      <cdr:nvSpPr>
        <cdr:cNvPr id="2" name="TextBox 1"/>
        <cdr:cNvSpPr txBox="1"/>
      </cdr:nvSpPr>
      <cdr:spPr>
        <a:xfrm xmlns:a="http://schemas.openxmlformats.org/drawingml/2006/main">
          <a:off x="274423" y="2329"/>
          <a:ext cx="571397" cy="2224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BE" sz="700"/>
            <a:t>&gt;</a:t>
          </a:r>
          <a:r>
            <a:rPr lang="fr-BE" sz="700" baseline="0"/>
            <a:t>190 000</a:t>
          </a:r>
          <a:endParaRPr lang="fr-BE" sz="7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insuranceeurope.eu/STAT/XLS/Chiffres%2011/EIF%202011/Extraction%20files/EF%20Accident_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ction"/>
      <sheetName val="Eco"/>
    </sheetNames>
    <sheetDataSet>
      <sheetData sheetId="0"/>
      <sheetData sheetId="1">
        <row r="2">
          <cell r="A2">
            <v>0</v>
          </cell>
          <cell r="B2">
            <v>2001</v>
          </cell>
          <cell r="C2">
            <v>2002</v>
          </cell>
          <cell r="D2">
            <v>2003</v>
          </cell>
          <cell r="E2">
            <v>2004</v>
          </cell>
          <cell r="F2">
            <v>2005</v>
          </cell>
          <cell r="G2">
            <v>2006</v>
          </cell>
          <cell r="H2">
            <v>2007</v>
          </cell>
          <cell r="I2">
            <v>2008</v>
          </cell>
          <cell r="J2">
            <v>2009</v>
          </cell>
          <cell r="K2">
            <v>2010</v>
          </cell>
        </row>
        <row r="3">
          <cell r="A3" t="str">
            <v>AT</v>
          </cell>
          <cell r="B3">
            <v>13.760300000000001</v>
          </cell>
          <cell r="C3">
            <v>13.760300000000001</v>
          </cell>
          <cell r="D3">
            <v>13.760300000000001</v>
          </cell>
          <cell r="E3">
            <v>13.760300000000001</v>
          </cell>
          <cell r="F3">
            <v>13.760300000000001</v>
          </cell>
          <cell r="G3">
            <v>13.760300000000001</v>
          </cell>
          <cell r="H3">
            <v>13.760300000000001</v>
          </cell>
          <cell r="I3">
            <v>13.760300000000001</v>
          </cell>
          <cell r="J3">
            <v>13.760300000000001</v>
          </cell>
          <cell r="K3">
            <v>13.760300000000001</v>
          </cell>
        </row>
        <row r="4">
          <cell r="A4" t="str">
            <v>BE</v>
          </cell>
          <cell r="B4">
            <v>40.3399</v>
          </cell>
          <cell r="C4">
            <v>40.3399</v>
          </cell>
          <cell r="D4">
            <v>40.3399</v>
          </cell>
          <cell r="E4">
            <v>40.3399</v>
          </cell>
          <cell r="F4">
            <v>40.3399</v>
          </cell>
          <cell r="G4">
            <v>40.3399</v>
          </cell>
          <cell r="H4">
            <v>40.3399</v>
          </cell>
          <cell r="I4">
            <v>40.3399</v>
          </cell>
          <cell r="J4">
            <v>40.3399</v>
          </cell>
          <cell r="K4">
            <v>40.3399</v>
          </cell>
        </row>
        <row r="5">
          <cell r="A5" t="str">
            <v>BG</v>
          </cell>
          <cell r="B5">
            <v>1.9481999999999999</v>
          </cell>
          <cell r="C5">
            <v>1.9492</v>
          </cell>
          <cell r="D5">
            <v>1.9490000000000001</v>
          </cell>
          <cell r="E5">
            <v>1.9533</v>
          </cell>
          <cell r="F5">
            <v>1.9558</v>
          </cell>
          <cell r="G5">
            <v>1.9558</v>
          </cell>
          <cell r="H5">
            <v>1.9558</v>
          </cell>
          <cell r="I5">
            <v>1.9558</v>
          </cell>
          <cell r="J5">
            <v>1.9558</v>
          </cell>
          <cell r="K5">
            <v>1.9558</v>
          </cell>
        </row>
        <row r="6">
          <cell r="A6" t="str">
            <v>CH</v>
          </cell>
          <cell r="B6">
            <v>1.5105</v>
          </cell>
          <cell r="C6">
            <v>1.4670000000000001</v>
          </cell>
          <cell r="D6">
            <v>1.5212000000000001</v>
          </cell>
          <cell r="E6">
            <v>1.5438000000000001</v>
          </cell>
          <cell r="F6">
            <v>1.5483</v>
          </cell>
          <cell r="G6">
            <v>1.5729</v>
          </cell>
          <cell r="H6">
            <v>1.6427</v>
          </cell>
          <cell r="I6">
            <v>1.5873999999999999</v>
          </cell>
          <cell r="J6">
            <v>1.51</v>
          </cell>
          <cell r="K6">
            <v>1.3803000000000001</v>
          </cell>
        </row>
        <row r="7">
          <cell r="A7" t="str">
            <v>CY</v>
          </cell>
          <cell r="B7">
            <v>0.57589000000000001</v>
          </cell>
          <cell r="C7">
            <v>0.57530000000000003</v>
          </cell>
          <cell r="D7">
            <v>0.58409</v>
          </cell>
          <cell r="E7">
            <v>0.58184999999999998</v>
          </cell>
          <cell r="F7">
            <v>0.57682999999999995</v>
          </cell>
          <cell r="G7">
            <v>0.57577999999999996</v>
          </cell>
          <cell r="H7">
            <v>0.58262999999999998</v>
          </cell>
          <cell r="I7">
            <v>0.58527399999999996</v>
          </cell>
          <cell r="J7">
            <v>0.58527399999999996</v>
          </cell>
          <cell r="K7">
            <v>0.58527399999999996</v>
          </cell>
        </row>
        <row r="8">
          <cell r="A8" t="str">
            <v>CZ</v>
          </cell>
          <cell r="B8">
            <v>34.067999999999998</v>
          </cell>
          <cell r="C8">
            <v>30.803999999999998</v>
          </cell>
          <cell r="D8">
            <v>31.846</v>
          </cell>
          <cell r="E8">
            <v>31.890999999999998</v>
          </cell>
          <cell r="F8">
            <v>29.782</v>
          </cell>
          <cell r="G8">
            <v>28.341999999999999</v>
          </cell>
          <cell r="H8">
            <v>27.765999999999998</v>
          </cell>
          <cell r="I8">
            <v>24.946000000000002</v>
          </cell>
          <cell r="J8">
            <v>26.434999999999999</v>
          </cell>
          <cell r="K8">
            <v>25.283999999999999</v>
          </cell>
        </row>
        <row r="9">
          <cell r="A9" t="str">
            <v>DE</v>
          </cell>
          <cell r="B9">
            <v>1.95583</v>
          </cell>
          <cell r="C9">
            <v>1.95583</v>
          </cell>
          <cell r="D9">
            <v>1.95583</v>
          </cell>
          <cell r="E9">
            <v>1.95583</v>
          </cell>
          <cell r="F9">
            <v>1.95583</v>
          </cell>
          <cell r="G9">
            <v>1.95583</v>
          </cell>
          <cell r="H9">
            <v>1.95583</v>
          </cell>
          <cell r="I9">
            <v>1.95583</v>
          </cell>
          <cell r="J9">
            <v>1.95583</v>
          </cell>
          <cell r="K9">
            <v>1.95583</v>
          </cell>
        </row>
        <row r="10">
          <cell r="A10" t="str">
            <v>DK</v>
          </cell>
          <cell r="B10">
            <v>7.4520999999999997</v>
          </cell>
          <cell r="C10">
            <v>7.4305000000000003</v>
          </cell>
          <cell r="D10">
            <v>7.4306999999999999</v>
          </cell>
          <cell r="E10">
            <v>7.4398999999999997</v>
          </cell>
          <cell r="F10">
            <v>7.4518000000000004</v>
          </cell>
          <cell r="G10">
            <v>7.4591000000000003</v>
          </cell>
          <cell r="H10">
            <v>7.4505999999999997</v>
          </cell>
          <cell r="I10">
            <v>7.4560000000000004</v>
          </cell>
          <cell r="J10">
            <v>7.4462000000000002</v>
          </cell>
          <cell r="K10">
            <v>7.4473000000000003</v>
          </cell>
        </row>
        <row r="11">
          <cell r="A11" t="str">
            <v>EE</v>
          </cell>
          <cell r="B11">
            <v>15.646599999999999</v>
          </cell>
          <cell r="C11">
            <v>15.646599999999999</v>
          </cell>
          <cell r="D11">
            <v>15.646599999999999</v>
          </cell>
          <cell r="E11">
            <v>15.646599999999999</v>
          </cell>
          <cell r="F11">
            <v>15.646599999999999</v>
          </cell>
          <cell r="G11">
            <v>15.646599999999999</v>
          </cell>
          <cell r="H11">
            <v>15.646599999999999</v>
          </cell>
          <cell r="I11">
            <v>15.646599999999999</v>
          </cell>
          <cell r="J11">
            <v>15.646599999999999</v>
          </cell>
          <cell r="K11">
            <v>15.646599999999999</v>
          </cell>
        </row>
        <row r="12">
          <cell r="A12" t="str">
            <v>ES</v>
          </cell>
          <cell r="B12">
            <v>166.386</v>
          </cell>
          <cell r="C12">
            <v>166.386</v>
          </cell>
          <cell r="D12">
            <v>166.386</v>
          </cell>
          <cell r="E12">
            <v>166.386</v>
          </cell>
          <cell r="F12">
            <v>166.386</v>
          </cell>
          <cell r="G12">
            <v>166.386</v>
          </cell>
          <cell r="H12">
            <v>166.386</v>
          </cell>
          <cell r="I12">
            <v>166.386</v>
          </cell>
          <cell r="J12">
            <v>166.386</v>
          </cell>
          <cell r="K12">
            <v>166.386</v>
          </cell>
        </row>
        <row r="13">
          <cell r="A13" t="str">
            <v>FI</v>
          </cell>
          <cell r="B13">
            <v>5.9457300000000002</v>
          </cell>
          <cell r="C13">
            <v>5.9457300000000002</v>
          </cell>
          <cell r="D13">
            <v>5.9457300000000002</v>
          </cell>
          <cell r="E13">
            <v>5.9457300000000002</v>
          </cell>
          <cell r="F13">
            <v>5.9457300000000002</v>
          </cell>
          <cell r="G13">
            <v>5.9457300000000002</v>
          </cell>
          <cell r="H13">
            <v>5.9457300000000002</v>
          </cell>
          <cell r="I13">
            <v>5.9457300000000002</v>
          </cell>
          <cell r="J13">
            <v>5.9457300000000002</v>
          </cell>
          <cell r="K13">
            <v>5.9457300000000002</v>
          </cell>
        </row>
        <row r="14">
          <cell r="A14" t="str">
            <v>FR</v>
          </cell>
          <cell r="B14">
            <v>6.5595699999999999</v>
          </cell>
          <cell r="C14">
            <v>6.5595699999999999</v>
          </cell>
          <cell r="D14">
            <v>6.5595699999999999</v>
          </cell>
          <cell r="E14">
            <v>6.5595699999999999</v>
          </cell>
          <cell r="F14">
            <v>6.5595699999999999</v>
          </cell>
          <cell r="G14">
            <v>6.5595699999999999</v>
          </cell>
          <cell r="H14">
            <v>6.5595699999999999</v>
          </cell>
          <cell r="I14">
            <v>6.5595699999999999</v>
          </cell>
          <cell r="J14">
            <v>6.5595699999999999</v>
          </cell>
          <cell r="K14">
            <v>6.5595699999999999</v>
          </cell>
        </row>
        <row r="15">
          <cell r="A15" t="str">
            <v>GR</v>
          </cell>
          <cell r="B15">
            <v>340.75</v>
          </cell>
          <cell r="C15">
            <v>340.75</v>
          </cell>
          <cell r="D15">
            <v>340.75</v>
          </cell>
          <cell r="E15">
            <v>340.75</v>
          </cell>
          <cell r="F15">
            <v>340.75</v>
          </cell>
          <cell r="G15">
            <v>340.75</v>
          </cell>
          <cell r="H15">
            <v>340.75</v>
          </cell>
          <cell r="I15">
            <v>340.75</v>
          </cell>
          <cell r="J15">
            <v>340.75</v>
          </cell>
          <cell r="K15">
            <v>340.75</v>
          </cell>
        </row>
        <row r="16">
          <cell r="A16" t="str">
            <v>HR</v>
          </cell>
          <cell r="B16">
            <v>7.4820000000000002</v>
          </cell>
          <cell r="C16">
            <v>7.4130000000000003</v>
          </cell>
          <cell r="D16">
            <v>7.5688000000000004</v>
          </cell>
          <cell r="E16">
            <v>7.4966999999999997</v>
          </cell>
          <cell r="F16">
            <v>7.4008000000000003</v>
          </cell>
          <cell r="G16">
            <v>7.3247</v>
          </cell>
          <cell r="H16">
            <v>7.3376000000000001</v>
          </cell>
          <cell r="I16">
            <v>7.2239000000000004</v>
          </cell>
          <cell r="J16">
            <v>7.34</v>
          </cell>
          <cell r="K16">
            <v>7.2891000000000004</v>
          </cell>
        </row>
        <row r="17">
          <cell r="A17" t="str">
            <v>HU</v>
          </cell>
          <cell r="B17">
            <v>256.58999999999997</v>
          </cell>
          <cell r="C17">
            <v>242.96</v>
          </cell>
          <cell r="D17">
            <v>253.62</v>
          </cell>
          <cell r="E17">
            <v>251.66</v>
          </cell>
          <cell r="F17">
            <v>248.05</v>
          </cell>
          <cell r="G17">
            <v>264.26</v>
          </cell>
          <cell r="H17">
            <v>251.35</v>
          </cell>
          <cell r="I17">
            <v>251.51</v>
          </cell>
          <cell r="J17">
            <v>280.33</v>
          </cell>
          <cell r="K17">
            <v>275.48</v>
          </cell>
        </row>
        <row r="18">
          <cell r="A18" t="str">
            <v>IE</v>
          </cell>
          <cell r="B18">
            <v>0.78756400000000004</v>
          </cell>
          <cell r="C18">
            <v>0.78756400000000004</v>
          </cell>
          <cell r="D18">
            <v>0.78756400000000004</v>
          </cell>
          <cell r="E18">
            <v>0.78756400000000004</v>
          </cell>
          <cell r="F18">
            <v>0.78756400000000004</v>
          </cell>
          <cell r="G18">
            <v>0.78756400000000004</v>
          </cell>
          <cell r="H18">
            <v>0.78756400000000004</v>
          </cell>
          <cell r="I18">
            <v>0.78756400000000004</v>
          </cell>
          <cell r="J18">
            <v>0.78756400000000004</v>
          </cell>
          <cell r="K18">
            <v>0.78756400000000004</v>
          </cell>
        </row>
        <row r="19">
          <cell r="A19" t="str">
            <v>IS</v>
          </cell>
          <cell r="B19">
            <v>87.42</v>
          </cell>
          <cell r="C19">
            <v>86.18</v>
          </cell>
          <cell r="D19">
            <v>86.65</v>
          </cell>
          <cell r="E19">
            <v>87.14</v>
          </cell>
          <cell r="F19">
            <v>78.23</v>
          </cell>
          <cell r="G19">
            <v>87.76</v>
          </cell>
          <cell r="H19">
            <v>87.63</v>
          </cell>
          <cell r="I19">
            <v>143.83000000000001</v>
          </cell>
          <cell r="J19">
            <v>172.67</v>
          </cell>
          <cell r="K19">
            <v>161.88999999999999</v>
          </cell>
        </row>
        <row r="20">
          <cell r="A20" t="str">
            <v>IT</v>
          </cell>
          <cell r="B20">
            <v>1936.27</v>
          </cell>
          <cell r="C20">
            <v>1936.27</v>
          </cell>
          <cell r="D20">
            <v>1936.27</v>
          </cell>
          <cell r="E20">
            <v>1936.27</v>
          </cell>
          <cell r="F20">
            <v>1936.27</v>
          </cell>
          <cell r="G20">
            <v>1936.27</v>
          </cell>
          <cell r="H20">
            <v>1936.27</v>
          </cell>
          <cell r="I20">
            <v>1936.27</v>
          </cell>
          <cell r="J20">
            <v>1936.27</v>
          </cell>
          <cell r="K20">
            <v>1936.27</v>
          </cell>
        </row>
        <row r="21">
          <cell r="A21" t="str">
            <v>LI</v>
          </cell>
          <cell r="B21">
            <v>1.5105</v>
          </cell>
          <cell r="C21">
            <v>1.4670000000000001</v>
          </cell>
          <cell r="D21">
            <v>1.5212000000000001</v>
          </cell>
          <cell r="E21">
            <v>1.5438000000000001</v>
          </cell>
          <cell r="F21">
            <v>1.5483</v>
          </cell>
          <cell r="G21">
            <v>1.5729</v>
          </cell>
          <cell r="H21">
            <v>1.6427</v>
          </cell>
          <cell r="I21">
            <v>1.5873999999999999</v>
          </cell>
          <cell r="J21">
            <v>1.51</v>
          </cell>
          <cell r="K21">
            <v>1.3803000000000001</v>
          </cell>
        </row>
        <row r="22">
          <cell r="A22" t="str">
            <v>LU</v>
          </cell>
          <cell r="B22">
            <v>40.3399</v>
          </cell>
          <cell r="C22">
            <v>40.3399</v>
          </cell>
          <cell r="D22">
            <v>40.3399</v>
          </cell>
          <cell r="E22">
            <v>40.3399</v>
          </cell>
          <cell r="F22">
            <v>40.3399</v>
          </cell>
          <cell r="G22">
            <v>40.3399</v>
          </cell>
          <cell r="H22">
            <v>40.3399</v>
          </cell>
          <cell r="I22">
            <v>40.3399</v>
          </cell>
          <cell r="J22">
            <v>40.3399</v>
          </cell>
          <cell r="K22">
            <v>40.3399</v>
          </cell>
        </row>
        <row r="23">
          <cell r="A23" t="str">
            <v>LV</v>
          </cell>
          <cell r="B23">
            <v>0.56010000000000004</v>
          </cell>
          <cell r="C23">
            <v>0.58099999999999996</v>
          </cell>
          <cell r="D23">
            <v>0.64070000000000005</v>
          </cell>
          <cell r="E23">
            <v>0.66520000000000001</v>
          </cell>
          <cell r="F23">
            <v>0.69620000000000004</v>
          </cell>
          <cell r="G23">
            <v>0.69620000000000004</v>
          </cell>
          <cell r="H23">
            <v>0.70009999999999994</v>
          </cell>
          <cell r="I23">
            <v>0.70269999999999999</v>
          </cell>
          <cell r="J23">
            <v>0.70569999999999999</v>
          </cell>
          <cell r="K23">
            <v>0.7087</v>
          </cell>
        </row>
        <row r="24">
          <cell r="A24" t="str">
            <v>MT</v>
          </cell>
          <cell r="B24">
            <v>0.40300000000000002</v>
          </cell>
          <cell r="C24">
            <v>0.40889999999999999</v>
          </cell>
          <cell r="D24">
            <v>0.42609999999999998</v>
          </cell>
          <cell r="E24">
            <v>0.42799999999999999</v>
          </cell>
          <cell r="F24">
            <v>0.4299</v>
          </cell>
          <cell r="G24">
            <v>0.42930000000000001</v>
          </cell>
          <cell r="H24">
            <v>0.42930000000000001</v>
          </cell>
          <cell r="I24">
            <v>0.42930000000000001</v>
          </cell>
          <cell r="J24">
            <v>0.42930000000000001</v>
          </cell>
          <cell r="K24">
            <v>0.42930000000000001</v>
          </cell>
        </row>
        <row r="25">
          <cell r="A25" t="str">
            <v>NL</v>
          </cell>
          <cell r="B25">
            <v>2.2037100000000001</v>
          </cell>
          <cell r="C25">
            <v>2.2037100000000001</v>
          </cell>
          <cell r="D25">
            <v>2.2037100000000001</v>
          </cell>
          <cell r="E25">
            <v>2.2037100000000001</v>
          </cell>
          <cell r="F25">
            <v>2.2037100000000001</v>
          </cell>
          <cell r="G25">
            <v>2.2037100000000001</v>
          </cell>
          <cell r="H25">
            <v>2.2037100000000001</v>
          </cell>
          <cell r="I25">
            <v>2.2037100000000001</v>
          </cell>
          <cell r="J25">
            <v>2.2037100000000001</v>
          </cell>
          <cell r="K25">
            <v>2.2037100000000001</v>
          </cell>
        </row>
        <row r="26">
          <cell r="A26" t="str">
            <v>NO</v>
          </cell>
          <cell r="B26">
            <v>8.0484000000000009</v>
          </cell>
          <cell r="C26">
            <v>7.5086000000000004</v>
          </cell>
          <cell r="D26">
            <v>8.0032999999999994</v>
          </cell>
          <cell r="E26">
            <v>8.3696999999999999</v>
          </cell>
          <cell r="F26">
            <v>8.0091999999999999</v>
          </cell>
          <cell r="G26">
            <v>8.0472000000000001</v>
          </cell>
          <cell r="H26">
            <v>8.0165000000000006</v>
          </cell>
          <cell r="I26">
            <v>8.2236999999999991</v>
          </cell>
          <cell r="J26">
            <v>8.7278000000000002</v>
          </cell>
          <cell r="K26">
            <v>8.0043000000000006</v>
          </cell>
        </row>
        <row r="27">
          <cell r="A27" t="str">
            <v>PL</v>
          </cell>
          <cell r="B27">
            <v>3.6720999999999999</v>
          </cell>
          <cell r="C27">
            <v>3.8574000000000002</v>
          </cell>
          <cell r="D27">
            <v>4.3996000000000004</v>
          </cell>
          <cell r="E27">
            <v>4.5267999999999997</v>
          </cell>
          <cell r="F27">
            <v>4.0229999999999997</v>
          </cell>
          <cell r="G27">
            <v>3.8959000000000001</v>
          </cell>
          <cell r="H27">
            <v>3.7837000000000001</v>
          </cell>
          <cell r="I27">
            <v>3.5121000000000002</v>
          </cell>
          <cell r="J27">
            <v>4.3276000000000003</v>
          </cell>
          <cell r="K27">
            <v>3.9946999999999999</v>
          </cell>
        </row>
        <row r="28">
          <cell r="A28" t="str">
            <v>PT</v>
          </cell>
          <cell r="B28">
            <v>200.482</v>
          </cell>
          <cell r="C28">
            <v>200.482</v>
          </cell>
          <cell r="D28">
            <v>200.482</v>
          </cell>
          <cell r="E28">
            <v>200.482</v>
          </cell>
          <cell r="F28">
            <v>200.482</v>
          </cell>
          <cell r="G28">
            <v>200.482</v>
          </cell>
          <cell r="H28">
            <v>200.482</v>
          </cell>
          <cell r="I28">
            <v>200.482</v>
          </cell>
          <cell r="J28">
            <v>200.482</v>
          </cell>
          <cell r="K28">
            <v>200.482</v>
          </cell>
        </row>
        <row r="29">
          <cell r="A29" t="str">
            <v>RO</v>
          </cell>
          <cell r="B29">
            <v>2.6004</v>
          </cell>
          <cell r="C29">
            <v>3.1269999999999998</v>
          </cell>
          <cell r="D29">
            <v>3.7551000000000001</v>
          </cell>
          <cell r="E29">
            <v>4.0510000000000002</v>
          </cell>
          <cell r="F29">
            <v>3.6208999999999998</v>
          </cell>
          <cell r="G29">
            <v>3.5257999999999998</v>
          </cell>
          <cell r="H29">
            <v>3.3353000000000002</v>
          </cell>
          <cell r="I29">
            <v>3.6825999999999999</v>
          </cell>
          <cell r="J29">
            <v>4.2398999999999996</v>
          </cell>
          <cell r="K29">
            <v>4.2122000000000002</v>
          </cell>
        </row>
        <row r="30">
          <cell r="A30" t="str">
            <v>SE</v>
          </cell>
          <cell r="B30">
            <v>9.2551000000000005</v>
          </cell>
          <cell r="C30">
            <v>9.1610999999999994</v>
          </cell>
          <cell r="D30">
            <v>9.1242000000000001</v>
          </cell>
          <cell r="E30">
            <v>9.1242999999999999</v>
          </cell>
          <cell r="F30">
            <v>9.2821999999999996</v>
          </cell>
          <cell r="G30">
            <v>9.2544000000000004</v>
          </cell>
          <cell r="H30">
            <v>9.2500999999999998</v>
          </cell>
          <cell r="I30">
            <v>9.6151999999999997</v>
          </cell>
          <cell r="J30">
            <v>10.6191</v>
          </cell>
          <cell r="K30">
            <v>9.5373000000000001</v>
          </cell>
        </row>
        <row r="31">
          <cell r="A31" t="str">
            <v>SI</v>
          </cell>
          <cell r="B31">
            <v>217.98</v>
          </cell>
          <cell r="C31">
            <v>225.977</v>
          </cell>
          <cell r="D31">
            <v>233.84899999999999</v>
          </cell>
          <cell r="E31">
            <v>239.08699999999999</v>
          </cell>
          <cell r="F31">
            <v>239.56800000000001</v>
          </cell>
          <cell r="G31">
            <v>239.596</v>
          </cell>
          <cell r="H31">
            <v>239.64</v>
          </cell>
          <cell r="I31">
            <v>239.64</v>
          </cell>
          <cell r="J31">
            <v>239.64</v>
          </cell>
          <cell r="K31">
            <v>239.64</v>
          </cell>
        </row>
        <row r="32">
          <cell r="A32" t="str">
            <v>SK</v>
          </cell>
          <cell r="B32">
            <v>43.3</v>
          </cell>
          <cell r="C32">
            <v>42.694000000000003</v>
          </cell>
          <cell r="D32">
            <v>41.488999999999997</v>
          </cell>
          <cell r="E32">
            <v>40.021999999999998</v>
          </cell>
          <cell r="F32">
            <v>38.598999999999997</v>
          </cell>
          <cell r="G32">
            <v>37.234000000000002</v>
          </cell>
          <cell r="H32">
            <v>33.774999999999999</v>
          </cell>
          <cell r="I32">
            <v>31.262</v>
          </cell>
          <cell r="J32">
            <v>30.126000000000001</v>
          </cell>
          <cell r="K32">
            <v>30.126000000000001</v>
          </cell>
        </row>
        <row r="33">
          <cell r="A33" t="str">
            <v>TR</v>
          </cell>
          <cell r="B33">
            <v>1.1024</v>
          </cell>
          <cell r="C33">
            <v>1.4397</v>
          </cell>
          <cell r="D33">
            <v>1.6949000000000001</v>
          </cell>
          <cell r="E33">
            <v>1.7770999999999999</v>
          </cell>
          <cell r="F33">
            <v>1.6771</v>
          </cell>
          <cell r="G33">
            <v>1.8089999999999999</v>
          </cell>
          <cell r="H33">
            <v>1.7865</v>
          </cell>
          <cell r="I33">
            <v>1.9064000000000001</v>
          </cell>
          <cell r="J33">
            <v>2.1631</v>
          </cell>
          <cell r="K33">
            <v>1.9964999999999999</v>
          </cell>
        </row>
        <row r="34">
          <cell r="A34" t="str">
            <v>GB</v>
          </cell>
          <cell r="B34">
            <v>0.62187000000000003</v>
          </cell>
          <cell r="C34">
            <v>0.62883</v>
          </cell>
          <cell r="D34">
            <v>0.69198999999999999</v>
          </cell>
          <cell r="E34">
            <v>0.67866000000000004</v>
          </cell>
          <cell r="F34">
            <v>0.68379999999999996</v>
          </cell>
          <cell r="G34">
            <v>0.68172999999999995</v>
          </cell>
          <cell r="H34">
            <v>0.68433999999999995</v>
          </cell>
          <cell r="I34">
            <v>0.79627999999999999</v>
          </cell>
          <cell r="J34">
            <v>0.89093999999999995</v>
          </cell>
          <cell r="K34">
            <v>0.85784000000000005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abSelected="1" view="pageBreakPreview" zoomScaleNormal="100" workbookViewId="0">
      <selection activeCell="D35" sqref="D35"/>
    </sheetView>
  </sheetViews>
  <sheetFormatPr defaultColWidth="11.44140625" defaultRowHeight="13.2" x14ac:dyDescent="0.25"/>
  <cols>
    <col min="1" max="1" width="11.44140625" style="156"/>
    <col min="2" max="2" width="62.6640625" style="156" customWidth="1"/>
    <col min="3" max="3" width="21.5546875" style="157" customWidth="1"/>
    <col min="4" max="4" width="30" style="156" customWidth="1"/>
    <col min="5" max="257" width="11.44140625" style="156"/>
    <col min="258" max="258" width="55.6640625" style="156" customWidth="1"/>
    <col min="259" max="259" width="26.88671875" style="156" customWidth="1"/>
    <col min="260" max="260" width="30" style="156" customWidth="1"/>
    <col min="261" max="513" width="11.44140625" style="156"/>
    <col min="514" max="514" width="55.6640625" style="156" customWidth="1"/>
    <col min="515" max="515" width="26.88671875" style="156" customWidth="1"/>
    <col min="516" max="516" width="30" style="156" customWidth="1"/>
    <col min="517" max="769" width="11.44140625" style="156"/>
    <col min="770" max="770" width="55.6640625" style="156" customWidth="1"/>
    <col min="771" max="771" width="26.88671875" style="156" customWidth="1"/>
    <col min="772" max="772" width="30" style="156" customWidth="1"/>
    <col min="773" max="1025" width="11.44140625" style="156"/>
    <col min="1026" max="1026" width="55.6640625" style="156" customWidth="1"/>
    <col min="1027" max="1027" width="26.88671875" style="156" customWidth="1"/>
    <col min="1028" max="1028" width="30" style="156" customWidth="1"/>
    <col min="1029" max="1281" width="11.44140625" style="156"/>
    <col min="1282" max="1282" width="55.6640625" style="156" customWidth="1"/>
    <col min="1283" max="1283" width="26.88671875" style="156" customWidth="1"/>
    <col min="1284" max="1284" width="30" style="156" customWidth="1"/>
    <col min="1285" max="1537" width="11.44140625" style="156"/>
    <col min="1538" max="1538" width="55.6640625" style="156" customWidth="1"/>
    <col min="1539" max="1539" width="26.88671875" style="156" customWidth="1"/>
    <col min="1540" max="1540" width="30" style="156" customWidth="1"/>
    <col min="1541" max="1793" width="11.44140625" style="156"/>
    <col min="1794" max="1794" width="55.6640625" style="156" customWidth="1"/>
    <col min="1795" max="1795" width="26.88671875" style="156" customWidth="1"/>
    <col min="1796" max="1796" width="30" style="156" customWidth="1"/>
    <col min="1797" max="2049" width="11.44140625" style="156"/>
    <col min="2050" max="2050" width="55.6640625" style="156" customWidth="1"/>
    <col min="2051" max="2051" width="26.88671875" style="156" customWidth="1"/>
    <col min="2052" max="2052" width="30" style="156" customWidth="1"/>
    <col min="2053" max="2305" width="11.44140625" style="156"/>
    <col min="2306" max="2306" width="55.6640625" style="156" customWidth="1"/>
    <col min="2307" max="2307" width="26.88671875" style="156" customWidth="1"/>
    <col min="2308" max="2308" width="30" style="156" customWidth="1"/>
    <col min="2309" max="2561" width="11.44140625" style="156"/>
    <col min="2562" max="2562" width="55.6640625" style="156" customWidth="1"/>
    <col min="2563" max="2563" width="26.88671875" style="156" customWidth="1"/>
    <col min="2564" max="2564" width="30" style="156" customWidth="1"/>
    <col min="2565" max="2817" width="11.44140625" style="156"/>
    <col min="2818" max="2818" width="55.6640625" style="156" customWidth="1"/>
    <col min="2819" max="2819" width="26.88671875" style="156" customWidth="1"/>
    <col min="2820" max="2820" width="30" style="156" customWidth="1"/>
    <col min="2821" max="3073" width="11.44140625" style="156"/>
    <col min="3074" max="3074" width="55.6640625" style="156" customWidth="1"/>
    <col min="3075" max="3075" width="26.88671875" style="156" customWidth="1"/>
    <col min="3076" max="3076" width="30" style="156" customWidth="1"/>
    <col min="3077" max="3329" width="11.44140625" style="156"/>
    <col min="3330" max="3330" width="55.6640625" style="156" customWidth="1"/>
    <col min="3331" max="3331" width="26.88671875" style="156" customWidth="1"/>
    <col min="3332" max="3332" width="30" style="156" customWidth="1"/>
    <col min="3333" max="3585" width="11.44140625" style="156"/>
    <col min="3586" max="3586" width="55.6640625" style="156" customWidth="1"/>
    <col min="3587" max="3587" width="26.88671875" style="156" customWidth="1"/>
    <col min="3588" max="3588" width="30" style="156" customWidth="1"/>
    <col min="3589" max="3841" width="11.44140625" style="156"/>
    <col min="3842" max="3842" width="55.6640625" style="156" customWidth="1"/>
    <col min="3843" max="3843" width="26.88671875" style="156" customWidth="1"/>
    <col min="3844" max="3844" width="30" style="156" customWidth="1"/>
    <col min="3845" max="4097" width="11.44140625" style="156"/>
    <col min="4098" max="4098" width="55.6640625" style="156" customWidth="1"/>
    <col min="4099" max="4099" width="26.88671875" style="156" customWidth="1"/>
    <col min="4100" max="4100" width="30" style="156" customWidth="1"/>
    <col min="4101" max="4353" width="11.44140625" style="156"/>
    <col min="4354" max="4354" width="55.6640625" style="156" customWidth="1"/>
    <col min="4355" max="4355" width="26.88671875" style="156" customWidth="1"/>
    <col min="4356" max="4356" width="30" style="156" customWidth="1"/>
    <col min="4357" max="4609" width="11.44140625" style="156"/>
    <col min="4610" max="4610" width="55.6640625" style="156" customWidth="1"/>
    <col min="4611" max="4611" width="26.88671875" style="156" customWidth="1"/>
    <col min="4612" max="4612" width="30" style="156" customWidth="1"/>
    <col min="4613" max="4865" width="11.44140625" style="156"/>
    <col min="4866" max="4866" width="55.6640625" style="156" customWidth="1"/>
    <col min="4867" max="4867" width="26.88671875" style="156" customWidth="1"/>
    <col min="4868" max="4868" width="30" style="156" customWidth="1"/>
    <col min="4869" max="5121" width="11.44140625" style="156"/>
    <col min="5122" max="5122" width="55.6640625" style="156" customWidth="1"/>
    <col min="5123" max="5123" width="26.88671875" style="156" customWidth="1"/>
    <col min="5124" max="5124" width="30" style="156" customWidth="1"/>
    <col min="5125" max="5377" width="11.44140625" style="156"/>
    <col min="5378" max="5378" width="55.6640625" style="156" customWidth="1"/>
    <col min="5379" max="5379" width="26.88671875" style="156" customWidth="1"/>
    <col min="5380" max="5380" width="30" style="156" customWidth="1"/>
    <col min="5381" max="5633" width="11.44140625" style="156"/>
    <col min="5634" max="5634" width="55.6640625" style="156" customWidth="1"/>
    <col min="5635" max="5635" width="26.88671875" style="156" customWidth="1"/>
    <col min="5636" max="5636" width="30" style="156" customWidth="1"/>
    <col min="5637" max="5889" width="11.44140625" style="156"/>
    <col min="5890" max="5890" width="55.6640625" style="156" customWidth="1"/>
    <col min="5891" max="5891" width="26.88671875" style="156" customWidth="1"/>
    <col min="5892" max="5892" width="30" style="156" customWidth="1"/>
    <col min="5893" max="6145" width="11.44140625" style="156"/>
    <col min="6146" max="6146" width="55.6640625" style="156" customWidth="1"/>
    <col min="6147" max="6147" width="26.88671875" style="156" customWidth="1"/>
    <col min="6148" max="6148" width="30" style="156" customWidth="1"/>
    <col min="6149" max="6401" width="11.44140625" style="156"/>
    <col min="6402" max="6402" width="55.6640625" style="156" customWidth="1"/>
    <col min="6403" max="6403" width="26.88671875" style="156" customWidth="1"/>
    <col min="6404" max="6404" width="30" style="156" customWidth="1"/>
    <col min="6405" max="6657" width="11.44140625" style="156"/>
    <col min="6658" max="6658" width="55.6640625" style="156" customWidth="1"/>
    <col min="6659" max="6659" width="26.88671875" style="156" customWidth="1"/>
    <col min="6660" max="6660" width="30" style="156" customWidth="1"/>
    <col min="6661" max="6913" width="11.44140625" style="156"/>
    <col min="6914" max="6914" width="55.6640625" style="156" customWidth="1"/>
    <col min="6915" max="6915" width="26.88671875" style="156" customWidth="1"/>
    <col min="6916" max="6916" width="30" style="156" customWidth="1"/>
    <col min="6917" max="7169" width="11.44140625" style="156"/>
    <col min="7170" max="7170" width="55.6640625" style="156" customWidth="1"/>
    <col min="7171" max="7171" width="26.88671875" style="156" customWidth="1"/>
    <col min="7172" max="7172" width="30" style="156" customWidth="1"/>
    <col min="7173" max="7425" width="11.44140625" style="156"/>
    <col min="7426" max="7426" width="55.6640625" style="156" customWidth="1"/>
    <col min="7427" max="7427" width="26.88671875" style="156" customWidth="1"/>
    <col min="7428" max="7428" width="30" style="156" customWidth="1"/>
    <col min="7429" max="7681" width="11.44140625" style="156"/>
    <col min="7682" max="7682" width="55.6640625" style="156" customWidth="1"/>
    <col min="7683" max="7683" width="26.88671875" style="156" customWidth="1"/>
    <col min="7684" max="7684" width="30" style="156" customWidth="1"/>
    <col min="7685" max="7937" width="11.44140625" style="156"/>
    <col min="7938" max="7938" width="55.6640625" style="156" customWidth="1"/>
    <col min="7939" max="7939" width="26.88671875" style="156" customWidth="1"/>
    <col min="7940" max="7940" width="30" style="156" customWidth="1"/>
    <col min="7941" max="8193" width="11.44140625" style="156"/>
    <col min="8194" max="8194" width="55.6640625" style="156" customWidth="1"/>
    <col min="8195" max="8195" width="26.88671875" style="156" customWidth="1"/>
    <col min="8196" max="8196" width="30" style="156" customWidth="1"/>
    <col min="8197" max="8449" width="11.44140625" style="156"/>
    <col min="8450" max="8450" width="55.6640625" style="156" customWidth="1"/>
    <col min="8451" max="8451" width="26.88671875" style="156" customWidth="1"/>
    <col min="8452" max="8452" width="30" style="156" customWidth="1"/>
    <col min="8453" max="8705" width="11.44140625" style="156"/>
    <col min="8706" max="8706" width="55.6640625" style="156" customWidth="1"/>
    <col min="8707" max="8707" width="26.88671875" style="156" customWidth="1"/>
    <col min="8708" max="8708" width="30" style="156" customWidth="1"/>
    <col min="8709" max="8961" width="11.44140625" style="156"/>
    <col min="8962" max="8962" width="55.6640625" style="156" customWidth="1"/>
    <col min="8963" max="8963" width="26.88671875" style="156" customWidth="1"/>
    <col min="8964" max="8964" width="30" style="156" customWidth="1"/>
    <col min="8965" max="9217" width="11.44140625" style="156"/>
    <col min="9218" max="9218" width="55.6640625" style="156" customWidth="1"/>
    <col min="9219" max="9219" width="26.88671875" style="156" customWidth="1"/>
    <col min="9220" max="9220" width="30" style="156" customWidth="1"/>
    <col min="9221" max="9473" width="11.44140625" style="156"/>
    <col min="9474" max="9474" width="55.6640625" style="156" customWidth="1"/>
    <col min="9475" max="9475" width="26.88671875" style="156" customWidth="1"/>
    <col min="9476" max="9476" width="30" style="156" customWidth="1"/>
    <col min="9477" max="9729" width="11.44140625" style="156"/>
    <col min="9730" max="9730" width="55.6640625" style="156" customWidth="1"/>
    <col min="9731" max="9731" width="26.88671875" style="156" customWidth="1"/>
    <col min="9732" max="9732" width="30" style="156" customWidth="1"/>
    <col min="9733" max="9985" width="11.44140625" style="156"/>
    <col min="9986" max="9986" width="55.6640625" style="156" customWidth="1"/>
    <col min="9987" max="9987" width="26.88671875" style="156" customWidth="1"/>
    <col min="9988" max="9988" width="30" style="156" customWidth="1"/>
    <col min="9989" max="10241" width="11.44140625" style="156"/>
    <col min="10242" max="10242" width="55.6640625" style="156" customWidth="1"/>
    <col min="10243" max="10243" width="26.88671875" style="156" customWidth="1"/>
    <col min="10244" max="10244" width="30" style="156" customWidth="1"/>
    <col min="10245" max="10497" width="11.44140625" style="156"/>
    <col min="10498" max="10498" width="55.6640625" style="156" customWidth="1"/>
    <col min="10499" max="10499" width="26.88671875" style="156" customWidth="1"/>
    <col min="10500" max="10500" width="30" style="156" customWidth="1"/>
    <col min="10501" max="10753" width="11.44140625" style="156"/>
    <col min="10754" max="10754" width="55.6640625" style="156" customWidth="1"/>
    <col min="10755" max="10755" width="26.88671875" style="156" customWidth="1"/>
    <col min="10756" max="10756" width="30" style="156" customWidth="1"/>
    <col min="10757" max="11009" width="11.44140625" style="156"/>
    <col min="11010" max="11010" width="55.6640625" style="156" customWidth="1"/>
    <col min="11011" max="11011" width="26.88671875" style="156" customWidth="1"/>
    <col min="11012" max="11012" width="30" style="156" customWidth="1"/>
    <col min="11013" max="11265" width="11.44140625" style="156"/>
    <col min="11266" max="11266" width="55.6640625" style="156" customWidth="1"/>
    <col min="11267" max="11267" width="26.88671875" style="156" customWidth="1"/>
    <col min="11268" max="11268" width="30" style="156" customWidth="1"/>
    <col min="11269" max="11521" width="11.44140625" style="156"/>
    <col min="11522" max="11522" width="55.6640625" style="156" customWidth="1"/>
    <col min="11523" max="11523" width="26.88671875" style="156" customWidth="1"/>
    <col min="11524" max="11524" width="30" style="156" customWidth="1"/>
    <col min="11525" max="11777" width="11.44140625" style="156"/>
    <col min="11778" max="11778" width="55.6640625" style="156" customWidth="1"/>
    <col min="11779" max="11779" width="26.88671875" style="156" customWidth="1"/>
    <col min="11780" max="11780" width="30" style="156" customWidth="1"/>
    <col min="11781" max="12033" width="11.44140625" style="156"/>
    <col min="12034" max="12034" width="55.6640625" style="156" customWidth="1"/>
    <col min="12035" max="12035" width="26.88671875" style="156" customWidth="1"/>
    <col min="12036" max="12036" width="30" style="156" customWidth="1"/>
    <col min="12037" max="12289" width="11.44140625" style="156"/>
    <col min="12290" max="12290" width="55.6640625" style="156" customWidth="1"/>
    <col min="12291" max="12291" width="26.88671875" style="156" customWidth="1"/>
    <col min="12292" max="12292" width="30" style="156" customWidth="1"/>
    <col min="12293" max="12545" width="11.44140625" style="156"/>
    <col min="12546" max="12546" width="55.6640625" style="156" customWidth="1"/>
    <col min="12547" max="12547" width="26.88671875" style="156" customWidth="1"/>
    <col min="12548" max="12548" width="30" style="156" customWidth="1"/>
    <col min="12549" max="12801" width="11.44140625" style="156"/>
    <col min="12802" max="12802" width="55.6640625" style="156" customWidth="1"/>
    <col min="12803" max="12803" width="26.88671875" style="156" customWidth="1"/>
    <col min="12804" max="12804" width="30" style="156" customWidth="1"/>
    <col min="12805" max="13057" width="11.44140625" style="156"/>
    <col min="13058" max="13058" width="55.6640625" style="156" customWidth="1"/>
    <col min="13059" max="13059" width="26.88671875" style="156" customWidth="1"/>
    <col min="13060" max="13060" width="30" style="156" customWidth="1"/>
    <col min="13061" max="13313" width="11.44140625" style="156"/>
    <col min="13314" max="13314" width="55.6640625" style="156" customWidth="1"/>
    <col min="13315" max="13315" width="26.88671875" style="156" customWidth="1"/>
    <col min="13316" max="13316" width="30" style="156" customWidth="1"/>
    <col min="13317" max="13569" width="11.44140625" style="156"/>
    <col min="13570" max="13570" width="55.6640625" style="156" customWidth="1"/>
    <col min="13571" max="13571" width="26.88671875" style="156" customWidth="1"/>
    <col min="13572" max="13572" width="30" style="156" customWidth="1"/>
    <col min="13573" max="13825" width="11.44140625" style="156"/>
    <col min="13826" max="13826" width="55.6640625" style="156" customWidth="1"/>
    <col min="13827" max="13827" width="26.88671875" style="156" customWidth="1"/>
    <col min="13828" max="13828" width="30" style="156" customWidth="1"/>
    <col min="13829" max="14081" width="11.44140625" style="156"/>
    <col min="14082" max="14082" width="55.6640625" style="156" customWidth="1"/>
    <col min="14083" max="14083" width="26.88671875" style="156" customWidth="1"/>
    <col min="14084" max="14084" width="30" style="156" customWidth="1"/>
    <col min="14085" max="14337" width="11.44140625" style="156"/>
    <col min="14338" max="14338" width="55.6640625" style="156" customWidth="1"/>
    <col min="14339" max="14339" width="26.88671875" style="156" customWidth="1"/>
    <col min="14340" max="14340" width="30" style="156" customWidth="1"/>
    <col min="14341" max="14593" width="11.44140625" style="156"/>
    <col min="14594" max="14594" width="55.6640625" style="156" customWidth="1"/>
    <col min="14595" max="14595" width="26.88671875" style="156" customWidth="1"/>
    <col min="14596" max="14596" width="30" style="156" customWidth="1"/>
    <col min="14597" max="14849" width="11.44140625" style="156"/>
    <col min="14850" max="14850" width="55.6640625" style="156" customWidth="1"/>
    <col min="14851" max="14851" width="26.88671875" style="156" customWidth="1"/>
    <col min="14852" max="14852" width="30" style="156" customWidth="1"/>
    <col min="14853" max="15105" width="11.44140625" style="156"/>
    <col min="15106" max="15106" width="55.6640625" style="156" customWidth="1"/>
    <col min="15107" max="15107" width="26.88671875" style="156" customWidth="1"/>
    <col min="15108" max="15108" width="30" style="156" customWidth="1"/>
    <col min="15109" max="15361" width="11.44140625" style="156"/>
    <col min="15362" max="15362" width="55.6640625" style="156" customWidth="1"/>
    <col min="15363" max="15363" width="26.88671875" style="156" customWidth="1"/>
    <col min="15364" max="15364" width="30" style="156" customWidth="1"/>
    <col min="15365" max="15617" width="11.44140625" style="156"/>
    <col min="15618" max="15618" width="55.6640625" style="156" customWidth="1"/>
    <col min="15619" max="15619" width="26.88671875" style="156" customWidth="1"/>
    <col min="15620" max="15620" width="30" style="156" customWidth="1"/>
    <col min="15621" max="15873" width="11.44140625" style="156"/>
    <col min="15874" max="15874" width="55.6640625" style="156" customWidth="1"/>
    <col min="15875" max="15875" width="26.88671875" style="156" customWidth="1"/>
    <col min="15876" max="15876" width="30" style="156" customWidth="1"/>
    <col min="15877" max="16129" width="11.44140625" style="156"/>
    <col min="16130" max="16130" width="55.6640625" style="156" customWidth="1"/>
    <col min="16131" max="16131" width="26.88671875" style="156" customWidth="1"/>
    <col min="16132" max="16132" width="30" style="156" customWidth="1"/>
    <col min="16133" max="16384" width="11.44140625" style="156"/>
  </cols>
  <sheetData>
    <row r="1" spans="1:3" ht="15.6" x14ac:dyDescent="0.3">
      <c r="A1" s="275" t="s">
        <v>95</v>
      </c>
      <c r="B1" s="275"/>
      <c r="C1" s="275"/>
    </row>
    <row r="3" spans="1:3" ht="12.75" customHeight="1" x14ac:dyDescent="0.25">
      <c r="A3" s="276" t="s">
        <v>96</v>
      </c>
      <c r="B3" s="276"/>
      <c r="C3" s="157" t="s">
        <v>91</v>
      </c>
    </row>
    <row r="4" spans="1:3" x14ac:dyDescent="0.25">
      <c r="A4" s="163"/>
      <c r="B4" s="159" t="s">
        <v>117</v>
      </c>
    </row>
    <row r="5" spans="1:3" x14ac:dyDescent="0.25">
      <c r="A5" s="163"/>
      <c r="B5" s="159" t="s">
        <v>118</v>
      </c>
    </row>
    <row r="6" spans="1:3" x14ac:dyDescent="0.25">
      <c r="A6" s="163"/>
      <c r="B6" s="159" t="s">
        <v>119</v>
      </c>
    </row>
    <row r="7" spans="1:3" x14ac:dyDescent="0.25">
      <c r="A7" s="163"/>
      <c r="B7" s="159" t="s">
        <v>120</v>
      </c>
    </row>
    <row r="8" spans="1:3" x14ac:dyDescent="0.25">
      <c r="A8" s="158"/>
      <c r="B8" s="158"/>
    </row>
    <row r="9" spans="1:3" x14ac:dyDescent="0.25">
      <c r="A9" s="276" t="s">
        <v>114</v>
      </c>
      <c r="B9" s="276"/>
      <c r="C9" s="157" t="s">
        <v>90</v>
      </c>
    </row>
    <row r="10" spans="1:3" x14ac:dyDescent="0.25">
      <c r="A10" s="160"/>
      <c r="B10" s="159" t="s">
        <v>121</v>
      </c>
    </row>
    <row r="11" spans="1:3" x14ac:dyDescent="0.25">
      <c r="A11" s="160"/>
      <c r="B11" s="159" t="s">
        <v>122</v>
      </c>
    </row>
    <row r="12" spans="1:3" x14ac:dyDescent="0.25">
      <c r="A12" s="160"/>
      <c r="B12" s="159"/>
    </row>
    <row r="13" spans="1:3" x14ac:dyDescent="0.25">
      <c r="A13" s="276" t="s">
        <v>145</v>
      </c>
      <c r="B13" s="276"/>
      <c r="C13" s="270" t="s">
        <v>137</v>
      </c>
    </row>
    <row r="14" spans="1:3" x14ac:dyDescent="0.25">
      <c r="A14" s="160"/>
      <c r="B14" s="159" t="s">
        <v>149</v>
      </c>
      <c r="C14" s="270"/>
    </row>
    <row r="15" spans="1:3" x14ac:dyDescent="0.25">
      <c r="A15" s="160"/>
      <c r="B15" s="159" t="s">
        <v>150</v>
      </c>
      <c r="C15" s="270"/>
    </row>
    <row r="16" spans="1:3" x14ac:dyDescent="0.25">
      <c r="A16" s="160"/>
      <c r="B16" s="159" t="s">
        <v>151</v>
      </c>
      <c r="C16" s="270"/>
    </row>
    <row r="17" spans="1:3" s="165" customFormat="1" x14ac:dyDescent="0.25">
      <c r="A17" s="160"/>
      <c r="B17" s="160"/>
      <c r="C17" s="157"/>
    </row>
    <row r="18" spans="1:3" s="165" customFormat="1" x14ac:dyDescent="0.25">
      <c r="A18" s="276" t="s">
        <v>100</v>
      </c>
      <c r="B18" s="276"/>
      <c r="C18" s="164" t="s">
        <v>100</v>
      </c>
    </row>
    <row r="19" spans="1:3" x14ac:dyDescent="0.25">
      <c r="A19" s="166"/>
      <c r="B19" s="166"/>
      <c r="C19" s="164"/>
    </row>
    <row r="20" spans="1:3" x14ac:dyDescent="0.25">
      <c r="A20" s="276" t="s">
        <v>92</v>
      </c>
      <c r="B20" s="276"/>
      <c r="C20" s="157" t="s">
        <v>92</v>
      </c>
    </row>
    <row r="22" spans="1:3" x14ac:dyDescent="0.25">
      <c r="B22" s="161" t="s">
        <v>93</v>
      </c>
    </row>
    <row r="23" spans="1:3" x14ac:dyDescent="0.25">
      <c r="B23" s="161" t="s">
        <v>94</v>
      </c>
    </row>
    <row r="25" spans="1:3" x14ac:dyDescent="0.25">
      <c r="A25" s="162" t="s">
        <v>113</v>
      </c>
    </row>
  </sheetData>
  <mergeCells count="6">
    <mergeCell ref="A1:C1"/>
    <mergeCell ref="A3:B3"/>
    <mergeCell ref="A9:B9"/>
    <mergeCell ref="A20:B20"/>
    <mergeCell ref="A18:B18"/>
    <mergeCell ref="A13:B13"/>
  </mergeCells>
  <hyperlinks>
    <hyperlink ref="A20:B20" location="'Methodological note'!Print_Area" display="Methodological note"/>
    <hyperlink ref="A3" location="Companies!A1" display="III. Insurance companies in Europe"/>
    <hyperlink ref="A3:B3" location="Premiums!Print_Area" display="I. Premiums of European insurers"/>
    <hyperlink ref="A9:B9" location="'Ratio indicators'!Print_Area" display="II. Ratio idicators"/>
    <hyperlink ref="A18:B18" location="Glossary!Print_Area" display="Glossary"/>
    <hyperlink ref="B4" location="Premiums!A3" display="Total gross written premiums  - 2000-2009"/>
    <hyperlink ref="B5" location="Premiums!A81" display="Total premiums' market shares by country - 2007-2011"/>
    <hyperlink ref="B6" location="Premiums!A122" display="Share life and non-life premiums in total premiums - 2002, 2005, 2008-2011"/>
    <hyperlink ref="B7" location="Premiums!A180" display="Breakdown of total premiums per business class - 2002-2011"/>
    <hyperlink ref="B10" location="'Ratio indicators'!A3" display="Density: Average total premiums per capita - 2000-2009"/>
    <hyperlink ref="B11" location="'Ratio indicators'!A80" display="Penetration: Total premiums to GDP ratio - 2000-2009"/>
    <hyperlink ref="A13:B13" location="'Macroeconomic data'!A1:L103" display="III. Macroeconomic data"/>
    <hyperlink ref="B14" location="'Macroeconomic data'!A3" display="Euro exchange rates - 2002-2011 "/>
    <hyperlink ref="B15" location="'Macroeconomic data'!A27" display="Population - 2002-2011"/>
    <hyperlink ref="B16" location="'Macroeconomic data'!A65" display="Gross domestic product at market prices - 2002-2011"/>
  </hyperlinks>
  <pageMargins left="0.39370078740157483" right="0.39370078740157483" top="0.59055118110236227" bottom="0.59055118110236227"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15"/>
  <sheetViews>
    <sheetView view="pageBreakPreview" topLeftCell="A189" zoomScaleSheetLayoutView="100" workbookViewId="0">
      <selection activeCell="P88" sqref="P1:AO1048576"/>
    </sheetView>
  </sheetViews>
  <sheetFormatPr defaultColWidth="11.44140625" defaultRowHeight="10.199999999999999" x14ac:dyDescent="0.2"/>
  <cols>
    <col min="1" max="1" width="3.88671875" style="1" customWidth="1"/>
    <col min="2" max="2" width="18.6640625" style="1" customWidth="1"/>
    <col min="3" max="14" width="8.6640625" style="1" customWidth="1"/>
    <col min="15" max="15" width="1.33203125" style="1" customWidth="1"/>
    <col min="16" max="16" width="2.44140625" style="2" hidden="1" customWidth="1"/>
    <col min="17" max="17" width="6.33203125" style="2" hidden="1" customWidth="1"/>
    <col min="18" max="35" width="7.6640625" style="2" hidden="1" customWidth="1"/>
    <col min="36" max="36" width="8.6640625" style="2" hidden="1" customWidth="1"/>
    <col min="37" max="37" width="4" style="2" hidden="1" customWidth="1"/>
    <col min="38" max="38" width="5.6640625" style="2" hidden="1" customWidth="1"/>
    <col min="39" max="39" width="6.6640625" style="2" hidden="1" customWidth="1"/>
    <col min="40" max="40" width="5.33203125" style="2" hidden="1" customWidth="1"/>
    <col min="41" max="41" width="4.88671875" style="2" hidden="1" customWidth="1"/>
    <col min="42" max="16384" width="11.44140625" style="2"/>
  </cols>
  <sheetData>
    <row r="1" spans="1:29" ht="13.2" x14ac:dyDescent="0.25">
      <c r="A1" s="280" t="s">
        <v>89</v>
      </c>
      <c r="B1" s="280"/>
      <c r="C1" s="280"/>
      <c r="D1" s="280"/>
      <c r="E1" s="280"/>
    </row>
    <row r="3" spans="1:29" ht="12" x14ac:dyDescent="0.25">
      <c r="A3" s="295" t="s">
        <v>123</v>
      </c>
      <c r="B3" s="295"/>
      <c r="C3" s="295"/>
      <c r="D3" s="295"/>
      <c r="E3" s="295"/>
      <c r="F3" s="3"/>
      <c r="R3" s="4"/>
    </row>
    <row r="4" spans="1:29" x14ac:dyDescent="0.2">
      <c r="G4" s="5"/>
      <c r="H4" s="5"/>
      <c r="I4" s="5"/>
      <c r="J4" s="5"/>
      <c r="K4" s="5"/>
      <c r="L4" s="5"/>
      <c r="M4" s="5"/>
      <c r="N4" s="5"/>
    </row>
    <row r="5" spans="1:29" ht="12.75" customHeight="1" x14ac:dyDescent="0.2">
      <c r="A5" s="281" t="s">
        <v>110</v>
      </c>
      <c r="B5" s="282"/>
      <c r="C5" s="285" t="s">
        <v>0</v>
      </c>
      <c r="D5" s="286"/>
      <c r="E5" s="286"/>
      <c r="F5" s="286"/>
      <c r="G5" s="286"/>
      <c r="H5" s="286"/>
      <c r="I5" s="286"/>
      <c r="J5" s="286"/>
      <c r="K5" s="286"/>
      <c r="L5" s="287"/>
      <c r="M5" s="291" t="s">
        <v>1</v>
      </c>
      <c r="N5" s="292"/>
    </row>
    <row r="6" spans="1:29" ht="30.6" x14ac:dyDescent="0.2">
      <c r="A6" s="283"/>
      <c r="B6" s="284"/>
      <c r="C6" s="288"/>
      <c r="D6" s="289"/>
      <c r="E6" s="289"/>
      <c r="F6" s="289"/>
      <c r="G6" s="289"/>
      <c r="H6" s="289"/>
      <c r="I6" s="289"/>
      <c r="J6" s="289"/>
      <c r="K6" s="289"/>
      <c r="L6" s="290"/>
      <c r="M6" s="113" t="s">
        <v>2</v>
      </c>
      <c r="N6" s="114" t="s">
        <v>3</v>
      </c>
    </row>
    <row r="7" spans="1:29" ht="12" customHeight="1" x14ac:dyDescent="0.2">
      <c r="A7" s="293" t="s">
        <v>4</v>
      </c>
      <c r="B7" s="294"/>
      <c r="C7" s="105">
        <f t="shared" ref="C7:K7" si="0">D7-1</f>
        <v>2002</v>
      </c>
      <c r="D7" s="106">
        <f t="shared" si="0"/>
        <v>2003</v>
      </c>
      <c r="E7" s="106">
        <f t="shared" si="0"/>
        <v>2004</v>
      </c>
      <c r="F7" s="106">
        <f t="shared" si="0"/>
        <v>2005</v>
      </c>
      <c r="G7" s="106">
        <f t="shared" si="0"/>
        <v>2006</v>
      </c>
      <c r="H7" s="106">
        <f t="shared" si="0"/>
        <v>2007</v>
      </c>
      <c r="I7" s="106">
        <f t="shared" si="0"/>
        <v>2008</v>
      </c>
      <c r="J7" s="106">
        <f t="shared" si="0"/>
        <v>2009</v>
      </c>
      <c r="K7" s="106">
        <f t="shared" si="0"/>
        <v>2010</v>
      </c>
      <c r="L7" s="107">
        <v>2011</v>
      </c>
      <c r="M7" s="228" t="str">
        <f>N7</f>
        <v>2011/10</v>
      </c>
      <c r="N7" s="108" t="str">
        <f>CONCATENATE(L7,"/",RIGHT(K7,2))</f>
        <v>2011/10</v>
      </c>
      <c r="Q7" s="4"/>
      <c r="R7" s="4"/>
    </row>
    <row r="8" spans="1:29" x14ac:dyDescent="0.2">
      <c r="A8" s="6" t="s">
        <v>5</v>
      </c>
      <c r="B8" s="89" t="s">
        <v>6</v>
      </c>
      <c r="C8" s="10">
        <v>12615</v>
      </c>
      <c r="D8" s="11">
        <v>13128</v>
      </c>
      <c r="E8" s="11">
        <v>13974</v>
      </c>
      <c r="F8" s="11">
        <v>15295</v>
      </c>
      <c r="G8" s="11">
        <v>15589</v>
      </c>
      <c r="H8" s="11">
        <v>15874</v>
      </c>
      <c r="I8" s="11">
        <v>16214</v>
      </c>
      <c r="J8" s="11">
        <v>16415</v>
      </c>
      <c r="K8" s="11">
        <v>16743</v>
      </c>
      <c r="L8" s="199">
        <v>16452</v>
      </c>
      <c r="M8" s="109">
        <f>IF(OR(L8="n.a.",K8="n.a."),"n.a.",L8/K8-1)</f>
        <v>-1.7380397778175904E-2</v>
      </c>
      <c r="N8" s="110">
        <v>-1.7380397778175904E-2</v>
      </c>
      <c r="P8" s="4"/>
      <c r="Q8" s="8"/>
      <c r="R8" s="8"/>
      <c r="S8" s="4"/>
      <c r="T8" s="9"/>
      <c r="U8" s="9"/>
      <c r="V8" s="4"/>
      <c r="W8" s="4"/>
      <c r="X8" s="4"/>
      <c r="Y8" s="4"/>
      <c r="Z8" s="4"/>
      <c r="AA8" s="4"/>
      <c r="AB8" s="4"/>
    </row>
    <row r="9" spans="1:29" x14ac:dyDescent="0.2">
      <c r="A9" s="6" t="s">
        <v>7</v>
      </c>
      <c r="B9" s="46" t="s">
        <v>8</v>
      </c>
      <c r="C9" s="10">
        <v>22304</v>
      </c>
      <c r="D9" s="11">
        <v>25774</v>
      </c>
      <c r="E9" s="11">
        <v>28417</v>
      </c>
      <c r="F9" s="11">
        <v>33832</v>
      </c>
      <c r="G9" s="11">
        <v>29489</v>
      </c>
      <c r="H9" s="11">
        <v>31193</v>
      </c>
      <c r="I9" s="11">
        <v>29278</v>
      </c>
      <c r="J9" s="11">
        <v>28439.3</v>
      </c>
      <c r="K9" s="11">
        <v>29612</v>
      </c>
      <c r="L9" s="200">
        <v>29206.9</v>
      </c>
      <c r="M9" s="111">
        <f t="shared" ref="M9:M40" si="1">IF(OR(L9="n.a.",K9="n.a."),"n.a.",L9/K9-1)</f>
        <v>-1.3680264757530702E-2</v>
      </c>
      <c r="N9" s="112">
        <v>-1.3680264757530702E-2</v>
      </c>
      <c r="P9" s="4"/>
      <c r="Q9" s="8"/>
      <c r="R9" s="8"/>
      <c r="S9" s="4"/>
      <c r="T9" s="9"/>
      <c r="U9" s="9"/>
      <c r="V9" s="4"/>
      <c r="W9" s="4"/>
      <c r="X9" s="4"/>
      <c r="Y9" s="4"/>
      <c r="Z9" s="4"/>
      <c r="AA9" s="4"/>
      <c r="AB9" s="4"/>
    </row>
    <row r="10" spans="1:29" x14ac:dyDescent="0.2">
      <c r="A10" s="6" t="s">
        <v>9</v>
      </c>
      <c r="B10" s="46" t="s">
        <v>10</v>
      </c>
      <c r="C10" s="10">
        <v>275.25138518366509</v>
      </c>
      <c r="D10" s="11">
        <v>296.53155464340682</v>
      </c>
      <c r="E10" s="11">
        <v>384.61577842625297</v>
      </c>
      <c r="F10" s="11">
        <v>477.55394212087128</v>
      </c>
      <c r="G10" s="11">
        <v>643.14863482973715</v>
      </c>
      <c r="H10" s="11">
        <v>771.71595260251547</v>
      </c>
      <c r="I10" s="11">
        <v>915.08570688180066</v>
      </c>
      <c r="J10" s="11">
        <v>849.88687905980044</v>
      </c>
      <c r="K10" s="11">
        <v>820.98570253041748</v>
      </c>
      <c r="L10" s="200">
        <v>812.52530933633295</v>
      </c>
      <c r="M10" s="111">
        <f t="shared" si="1"/>
        <v>-1.0305165081448076E-2</v>
      </c>
      <c r="N10" s="112">
        <v>-1.0305165081448076E-2</v>
      </c>
      <c r="P10" s="4"/>
      <c r="Q10" s="8"/>
      <c r="R10" s="8"/>
      <c r="S10" s="4"/>
      <c r="T10" s="9"/>
      <c r="U10" s="9"/>
      <c r="V10" s="4"/>
      <c r="W10" s="4"/>
      <c r="X10" s="12"/>
      <c r="Y10" s="12"/>
      <c r="Z10" s="12"/>
      <c r="AA10" s="4"/>
      <c r="AB10" s="4"/>
    </row>
    <row r="11" spans="1:29" x14ac:dyDescent="0.2">
      <c r="A11" s="6" t="s">
        <v>11</v>
      </c>
      <c r="B11" s="46" t="s">
        <v>12</v>
      </c>
      <c r="C11" s="10">
        <v>36150.647580095429</v>
      </c>
      <c r="D11" s="11">
        <v>33907.441493557715</v>
      </c>
      <c r="E11" s="11">
        <v>32816.426998315845</v>
      </c>
      <c r="F11" s="11">
        <v>32657.753665310342</v>
      </c>
      <c r="G11" s="11">
        <v>31351.643461122767</v>
      </c>
      <c r="H11" s="11">
        <v>30132.099592134899</v>
      </c>
      <c r="I11" s="11">
        <v>33531.561043215319</v>
      </c>
      <c r="J11" s="11">
        <v>35507.682119205303</v>
      </c>
      <c r="K11" s="11">
        <v>39896.181989422592</v>
      </c>
      <c r="L11" s="200">
        <v>45311.942235924063</v>
      </c>
      <c r="M11" s="111">
        <f t="shared" si="1"/>
        <v>0.13574632900805694</v>
      </c>
      <c r="N11" s="112">
        <v>1.4214971481077088E-2</v>
      </c>
      <c r="P11" s="4"/>
      <c r="Q11" s="8"/>
      <c r="R11" s="8"/>
      <c r="S11" s="4"/>
      <c r="T11" s="9"/>
      <c r="U11" s="9"/>
      <c r="V11" s="4"/>
      <c r="W11" s="4"/>
      <c r="X11" s="13"/>
      <c r="Y11" s="12"/>
      <c r="Z11" s="9"/>
      <c r="AA11" s="8"/>
      <c r="AB11" s="4"/>
    </row>
    <row r="12" spans="1:29" x14ac:dyDescent="0.2">
      <c r="A12" s="6" t="s">
        <v>13</v>
      </c>
      <c r="B12" s="46" t="s">
        <v>14</v>
      </c>
      <c r="C12" s="10">
        <v>453.94499999999999</v>
      </c>
      <c r="D12" s="11">
        <v>526.46199999999999</v>
      </c>
      <c r="E12" s="11">
        <v>549.428</v>
      </c>
      <c r="F12" s="11">
        <v>594.22</v>
      </c>
      <c r="G12" s="11">
        <v>645.82600000000002</v>
      </c>
      <c r="H12" s="11">
        <v>714.351</v>
      </c>
      <c r="I12" s="11">
        <v>772.572</v>
      </c>
      <c r="J12" s="11">
        <v>814.60199999999998</v>
      </c>
      <c r="K12" s="11">
        <v>844.30799999999999</v>
      </c>
      <c r="L12" s="200">
        <v>848</v>
      </c>
      <c r="M12" s="111">
        <f t="shared" si="1"/>
        <v>4.3728118174883868E-3</v>
      </c>
      <c r="N12" s="112">
        <v>4.3728118174883868E-3</v>
      </c>
      <c r="P12" s="4"/>
      <c r="Q12" s="8"/>
      <c r="R12" s="8"/>
      <c r="S12" s="4"/>
      <c r="T12" s="9"/>
      <c r="U12" s="9"/>
      <c r="V12" s="4"/>
      <c r="W12" s="4"/>
      <c r="X12" s="13"/>
      <c r="Y12" s="12"/>
      <c r="Z12" s="9"/>
      <c r="AA12" s="8"/>
      <c r="AB12" s="4"/>
    </row>
    <row r="13" spans="1:29" x14ac:dyDescent="0.2">
      <c r="A13" s="6" t="s">
        <v>15</v>
      </c>
      <c r="B13" s="46" t="s">
        <v>16</v>
      </c>
      <c r="C13" s="10">
        <v>2548.1755616153746</v>
      </c>
      <c r="D13" s="11">
        <v>2836.8397914965772</v>
      </c>
      <c r="E13" s="11">
        <v>3332.0058950801167</v>
      </c>
      <c r="F13" s="11">
        <v>3709.455375730307</v>
      </c>
      <c r="G13" s="11">
        <v>4099.2872768329689</v>
      </c>
      <c r="H13" s="11">
        <v>4445.0046819851623</v>
      </c>
      <c r="I13" s="11">
        <v>5196.4242764371038</v>
      </c>
      <c r="J13" s="11">
        <v>5130.2439947039911</v>
      </c>
      <c r="K13" s="11">
        <v>5824.8694826767914</v>
      </c>
      <c r="L13" s="200">
        <v>5957.5030500203338</v>
      </c>
      <c r="M13" s="111">
        <f t="shared" si="1"/>
        <v>2.277022133079476E-2</v>
      </c>
      <c r="N13" s="112">
        <v>-5.3029685760068723E-3</v>
      </c>
      <c r="P13" s="4"/>
      <c r="Q13" s="8"/>
      <c r="R13" s="8"/>
      <c r="S13" s="4"/>
      <c r="T13" s="9"/>
      <c r="U13" s="9"/>
      <c r="V13" s="4"/>
      <c r="W13" s="4"/>
      <c r="X13" s="13"/>
      <c r="Y13" s="12"/>
      <c r="Z13" s="9"/>
      <c r="AA13" s="8"/>
      <c r="AB13" s="4"/>
    </row>
    <row r="14" spans="1:29" x14ac:dyDescent="0.2">
      <c r="A14" s="6" t="s">
        <v>17</v>
      </c>
      <c r="B14" s="46" t="s">
        <v>18</v>
      </c>
      <c r="C14" s="10">
        <v>141007.29180000001</v>
      </c>
      <c r="D14" s="11">
        <v>147729.35389999999</v>
      </c>
      <c r="E14" s="11">
        <v>152166.24830000001</v>
      </c>
      <c r="F14" s="11">
        <v>157983.5864</v>
      </c>
      <c r="G14" s="11">
        <v>161945.45069999999</v>
      </c>
      <c r="H14" s="11">
        <v>162922.076</v>
      </c>
      <c r="I14" s="11">
        <v>164532.69459999999</v>
      </c>
      <c r="J14" s="11">
        <v>171417.3273</v>
      </c>
      <c r="K14" s="11">
        <v>178844.0459</v>
      </c>
      <c r="L14" s="200">
        <v>178083</v>
      </c>
      <c r="M14" s="111">
        <f t="shared" si="1"/>
        <v>-4.2553605638374625E-3</v>
      </c>
      <c r="N14" s="112">
        <v>-4.2553605638374625E-3</v>
      </c>
      <c r="P14" s="4"/>
      <c r="Q14" s="8"/>
      <c r="R14" s="8"/>
      <c r="S14" s="4"/>
      <c r="T14" s="9"/>
      <c r="U14" s="9"/>
      <c r="V14" s="4"/>
      <c r="W14" s="4"/>
      <c r="X14" s="13"/>
      <c r="Y14" s="12"/>
      <c r="Z14" s="9"/>
      <c r="AA14" s="8"/>
      <c r="AB14" s="4"/>
      <c r="AC14" s="14"/>
    </row>
    <row r="15" spans="1:29" x14ac:dyDescent="0.2">
      <c r="A15" s="6" t="s">
        <v>19</v>
      </c>
      <c r="B15" s="46" t="s">
        <v>20</v>
      </c>
      <c r="C15" s="10">
        <v>13404.616109279321</v>
      </c>
      <c r="D15" s="11">
        <v>14533.89317291776</v>
      </c>
      <c r="E15" s="11">
        <v>15515.26230191266</v>
      </c>
      <c r="F15" s="11">
        <v>16398.05147749537</v>
      </c>
      <c r="G15" s="11">
        <v>18117.735383625371</v>
      </c>
      <c r="H15" s="11">
        <v>19376.853407779243</v>
      </c>
      <c r="I15" s="11">
        <v>20495.574034334764</v>
      </c>
      <c r="J15" s="11">
        <v>20385.904085305257</v>
      </c>
      <c r="K15" s="11">
        <v>20916.925140655003</v>
      </c>
      <c r="L15" s="200">
        <v>22436.146082194722</v>
      </c>
      <c r="M15" s="111">
        <f t="shared" si="1"/>
        <v>7.2631179359479381E-2</v>
      </c>
      <c r="N15" s="112">
        <v>7.3106476835327783E-2</v>
      </c>
      <c r="P15" s="4"/>
      <c r="Q15" s="8"/>
      <c r="R15" s="8"/>
      <c r="S15" s="4"/>
      <c r="T15" s="9"/>
      <c r="U15" s="9"/>
      <c r="V15" s="4"/>
      <c r="W15" s="4"/>
      <c r="X15" s="13"/>
      <c r="Y15" s="12"/>
      <c r="Z15" s="9"/>
      <c r="AA15" s="4"/>
      <c r="AB15" s="4"/>
    </row>
    <row r="16" spans="1:29" x14ac:dyDescent="0.2">
      <c r="A16" s="6" t="s">
        <v>21</v>
      </c>
      <c r="B16" s="46" t="s">
        <v>22</v>
      </c>
      <c r="C16" s="10">
        <v>138.50932470952159</v>
      </c>
      <c r="D16" s="11">
        <v>168.20906778469447</v>
      </c>
      <c r="E16" s="11">
        <v>202.68940217043959</v>
      </c>
      <c r="F16" s="11">
        <v>253.58863906535606</v>
      </c>
      <c r="G16" s="11">
        <v>298.83808622959623</v>
      </c>
      <c r="H16" s="11">
        <v>376.06572673935551</v>
      </c>
      <c r="I16" s="11">
        <v>326.19578694412843</v>
      </c>
      <c r="J16" s="11">
        <v>307.21044827630283</v>
      </c>
      <c r="K16" s="11">
        <v>296.11712320887602</v>
      </c>
      <c r="L16" s="200">
        <v>283.29300000000001</v>
      </c>
      <c r="M16" s="111">
        <f t="shared" si="1"/>
        <v>-4.3307604335430794E-2</v>
      </c>
      <c r="N16" s="112">
        <v>-4.3307604335430794E-2</v>
      </c>
      <c r="P16" s="4"/>
      <c r="Q16" s="8"/>
      <c r="R16" s="8"/>
      <c r="S16" s="4"/>
      <c r="T16" s="9"/>
      <c r="U16" s="9"/>
      <c r="V16" s="4"/>
      <c r="W16" s="4"/>
      <c r="X16" s="13"/>
      <c r="Y16" s="12"/>
      <c r="Z16" s="9"/>
      <c r="AA16" s="4"/>
      <c r="AB16" s="4"/>
    </row>
    <row r="17" spans="1:28" x14ac:dyDescent="0.2">
      <c r="A17" s="6" t="s">
        <v>23</v>
      </c>
      <c r="B17" s="46" t="s">
        <v>24</v>
      </c>
      <c r="C17" s="10">
        <v>48060.971425029995</v>
      </c>
      <c r="D17" s="11">
        <v>40630.307696180011</v>
      </c>
      <c r="E17" s="11">
        <v>45417.593848780001</v>
      </c>
      <c r="F17" s="11">
        <v>48779.144071189992</v>
      </c>
      <c r="G17" s="11">
        <v>52835.763858219994</v>
      </c>
      <c r="H17" s="11">
        <v>54296.904296259992</v>
      </c>
      <c r="I17" s="11">
        <v>59266.216952209987</v>
      </c>
      <c r="J17" s="11">
        <v>61194.359763579996</v>
      </c>
      <c r="K17" s="11">
        <v>56306.086083460003</v>
      </c>
      <c r="L17" s="200">
        <v>59567.940682970002</v>
      </c>
      <c r="M17" s="111">
        <f t="shared" si="1"/>
        <v>5.7930764263655288E-2</v>
      </c>
      <c r="N17" s="112">
        <v>5.7930764263655288E-2</v>
      </c>
      <c r="P17" s="4"/>
      <c r="Q17" s="8"/>
      <c r="R17" s="8"/>
      <c r="S17" s="4"/>
      <c r="T17" s="9"/>
      <c r="U17" s="9"/>
      <c r="V17" s="4"/>
      <c r="W17" s="4"/>
      <c r="X17" s="13"/>
      <c r="Y17" s="12"/>
      <c r="Z17" s="9"/>
      <c r="AA17" s="4"/>
      <c r="AB17" s="4"/>
    </row>
    <row r="18" spans="1:28" x14ac:dyDescent="0.2">
      <c r="A18" s="6" t="s">
        <v>25</v>
      </c>
      <c r="B18" s="46" t="s">
        <v>26</v>
      </c>
      <c r="C18" s="10">
        <v>12247</v>
      </c>
      <c r="D18" s="11">
        <v>12641</v>
      </c>
      <c r="E18" s="11">
        <v>13191</v>
      </c>
      <c r="F18" s="11">
        <v>14297</v>
      </c>
      <c r="G18" s="11">
        <v>14942</v>
      </c>
      <c r="H18" s="11">
        <v>15047</v>
      </c>
      <c r="I18" s="11">
        <v>15812</v>
      </c>
      <c r="J18" s="11">
        <v>16181</v>
      </c>
      <c r="K18" s="11">
        <v>18631</v>
      </c>
      <c r="L18" s="200">
        <v>18145</v>
      </c>
      <c r="M18" s="111">
        <f t="shared" si="1"/>
        <v>-2.6085556330846416E-2</v>
      </c>
      <c r="N18" s="112">
        <v>-2.6085556330846416E-2</v>
      </c>
      <c r="P18" s="4"/>
      <c r="Q18" s="8"/>
      <c r="R18" s="8"/>
      <c r="S18" s="4"/>
      <c r="T18" s="9"/>
      <c r="U18" s="9"/>
      <c r="V18" s="4"/>
      <c r="W18" s="4"/>
      <c r="X18" s="13"/>
      <c r="Y18" s="12"/>
      <c r="Z18" s="9"/>
      <c r="AA18" s="4"/>
      <c r="AB18" s="4"/>
    </row>
    <row r="19" spans="1:28" x14ac:dyDescent="0.2">
      <c r="A19" s="6" t="s">
        <v>27</v>
      </c>
      <c r="B19" s="46" t="s">
        <v>28</v>
      </c>
      <c r="C19" s="10">
        <v>131998</v>
      </c>
      <c r="D19" s="11">
        <v>142028</v>
      </c>
      <c r="E19" s="11">
        <v>158226</v>
      </c>
      <c r="F19" s="11">
        <v>175884</v>
      </c>
      <c r="G19" s="11">
        <v>197092</v>
      </c>
      <c r="H19" s="11">
        <v>195732</v>
      </c>
      <c r="I19" s="11">
        <v>183194</v>
      </c>
      <c r="J19" s="11">
        <v>199640</v>
      </c>
      <c r="K19" s="11">
        <v>207257</v>
      </c>
      <c r="L19" s="200">
        <v>190013</v>
      </c>
      <c r="M19" s="111">
        <f t="shared" si="1"/>
        <v>-8.3201049904225166E-2</v>
      </c>
      <c r="N19" s="112">
        <v>-8.3201049904225166E-2</v>
      </c>
      <c r="P19" s="4"/>
      <c r="Q19" s="8"/>
      <c r="R19" s="8"/>
      <c r="S19" s="4"/>
      <c r="T19" s="9"/>
      <c r="U19" s="9"/>
      <c r="V19" s="4"/>
      <c r="W19" s="4"/>
      <c r="X19" s="13"/>
      <c r="Y19" s="12"/>
      <c r="Z19" s="9"/>
      <c r="AA19" s="4"/>
      <c r="AB19" s="4"/>
    </row>
    <row r="20" spans="1:28" x14ac:dyDescent="0.2">
      <c r="A20" s="6" t="s">
        <v>31</v>
      </c>
      <c r="B20" s="90" t="s">
        <v>32</v>
      </c>
      <c r="C20" s="10">
        <v>2895</v>
      </c>
      <c r="D20" s="11">
        <v>3235</v>
      </c>
      <c r="E20" s="11">
        <v>3624</v>
      </c>
      <c r="F20" s="11">
        <v>3923</v>
      </c>
      <c r="G20" s="11">
        <v>4371</v>
      </c>
      <c r="H20" s="11">
        <v>5007</v>
      </c>
      <c r="I20" s="11">
        <v>5085</v>
      </c>
      <c r="J20" s="11">
        <v>5374</v>
      </c>
      <c r="K20" s="11">
        <v>5237</v>
      </c>
      <c r="L20" s="200">
        <v>4885.1099999999997</v>
      </c>
      <c r="M20" s="111">
        <f t="shared" si="1"/>
        <v>-6.7193049455795406E-2</v>
      </c>
      <c r="N20" s="112">
        <v>-6.7193049455795406E-2</v>
      </c>
      <c r="P20" s="4"/>
      <c r="Q20" s="8"/>
      <c r="R20" s="8"/>
      <c r="S20" s="4"/>
      <c r="T20" s="9"/>
      <c r="U20" s="9"/>
      <c r="V20" s="4"/>
      <c r="W20" s="4"/>
      <c r="X20" s="13"/>
      <c r="Y20" s="12"/>
      <c r="Z20" s="9"/>
      <c r="AA20" s="4"/>
      <c r="AB20" s="8"/>
    </row>
    <row r="21" spans="1:28" x14ac:dyDescent="0.2">
      <c r="A21" s="6" t="s">
        <v>33</v>
      </c>
      <c r="B21" s="46" t="s">
        <v>34</v>
      </c>
      <c r="C21" s="10">
        <v>752.59678942398489</v>
      </c>
      <c r="D21" s="11">
        <v>801.44804988901808</v>
      </c>
      <c r="E21" s="11">
        <v>883.98895514026174</v>
      </c>
      <c r="F21" s="11">
        <v>993.1358772024646</v>
      </c>
      <c r="G21" s="11">
        <v>1118.1345311070761</v>
      </c>
      <c r="H21" s="11">
        <v>1235.4175752289577</v>
      </c>
      <c r="I21" s="11">
        <v>1340.8269771176233</v>
      </c>
      <c r="J21" s="11">
        <v>1282.1525885558583</v>
      </c>
      <c r="K21" s="11">
        <v>1268.4693583569988</v>
      </c>
      <c r="L21" s="200">
        <v>1229.3318994488507</v>
      </c>
      <c r="M21" s="111">
        <f t="shared" si="1"/>
        <v>-3.0854083033461266E-2</v>
      </c>
      <c r="N21" s="112">
        <v>-1.0923642656283761E-2</v>
      </c>
      <c r="P21" s="4"/>
      <c r="Q21" s="8"/>
      <c r="R21" s="8"/>
      <c r="S21" s="4"/>
      <c r="T21" s="9"/>
      <c r="U21" s="9"/>
      <c r="V21" s="4"/>
      <c r="W21" s="4"/>
      <c r="X21" s="13"/>
      <c r="Y21" s="12"/>
      <c r="Z21" s="9"/>
      <c r="AA21" s="4"/>
      <c r="AB21" s="4"/>
    </row>
    <row r="22" spans="1:28" x14ac:dyDescent="0.2">
      <c r="A22" s="6" t="s">
        <v>35</v>
      </c>
      <c r="B22" s="46" t="s">
        <v>36</v>
      </c>
      <c r="C22" s="10">
        <v>2035.6807704972011</v>
      </c>
      <c r="D22" s="11">
        <v>2205.8000157716269</v>
      </c>
      <c r="E22" s="11">
        <v>2380.338552014623</v>
      </c>
      <c r="F22" s="11">
        <v>2767.4420479741984</v>
      </c>
      <c r="G22" s="11">
        <v>3141.7127071823206</v>
      </c>
      <c r="H22" s="11">
        <v>3701.388502088721</v>
      </c>
      <c r="I22" s="11">
        <v>3540.1773289332432</v>
      </c>
      <c r="J22" s="11">
        <v>2962.7189383940358</v>
      </c>
      <c r="K22" s="11">
        <v>3063.6416436764916</v>
      </c>
      <c r="L22" s="200">
        <v>2939.0235171994127</v>
      </c>
      <c r="M22" s="111">
        <f t="shared" si="1"/>
        <v>-4.0676469695565376E-2</v>
      </c>
      <c r="N22" s="112">
        <v>-2.7130046968382837E-2</v>
      </c>
      <c r="P22" s="4"/>
      <c r="Q22" s="8"/>
      <c r="R22" s="8"/>
      <c r="S22" s="4"/>
      <c r="T22" s="9"/>
      <c r="U22" s="9"/>
      <c r="V22" s="4"/>
      <c r="W22" s="4"/>
      <c r="X22" s="13"/>
      <c r="Y22" s="12"/>
      <c r="Z22" s="9"/>
      <c r="AA22" s="4"/>
      <c r="AB22" s="4"/>
    </row>
    <row r="23" spans="1:28" x14ac:dyDescent="0.2">
      <c r="A23" s="6" t="s">
        <v>37</v>
      </c>
      <c r="B23" s="46" t="s">
        <v>38</v>
      </c>
      <c r="C23" s="10">
        <v>11208</v>
      </c>
      <c r="D23" s="11">
        <v>11884</v>
      </c>
      <c r="E23" s="11">
        <v>11998</v>
      </c>
      <c r="F23" s="11">
        <v>13580</v>
      </c>
      <c r="G23" s="11">
        <v>16150</v>
      </c>
      <c r="H23" s="11">
        <v>18204</v>
      </c>
      <c r="I23" s="11">
        <v>13431.4</v>
      </c>
      <c r="J23" s="11">
        <v>12470</v>
      </c>
      <c r="K23" s="11">
        <v>12724</v>
      </c>
      <c r="L23" s="200">
        <v>11365</v>
      </c>
      <c r="M23" s="111">
        <f t="shared" si="1"/>
        <v>-0.10680603583778681</v>
      </c>
      <c r="N23" s="112">
        <v>-0.10680603583778681</v>
      </c>
      <c r="P23" s="4"/>
      <c r="Q23" s="8"/>
      <c r="R23" s="8"/>
      <c r="S23" s="4"/>
      <c r="T23" s="9"/>
      <c r="U23" s="9"/>
      <c r="V23" s="4"/>
      <c r="W23" s="4"/>
      <c r="X23" s="13"/>
      <c r="Y23" s="12"/>
      <c r="Z23" s="9"/>
      <c r="AA23" s="4"/>
      <c r="AB23" s="4"/>
    </row>
    <row r="24" spans="1:28" x14ac:dyDescent="0.2">
      <c r="A24" s="6" t="s">
        <v>39</v>
      </c>
      <c r="B24" s="46" t="s">
        <v>40</v>
      </c>
      <c r="C24" s="10">
        <v>294.47667672313759</v>
      </c>
      <c r="D24" s="11">
        <v>293.69878822850546</v>
      </c>
      <c r="E24" s="11">
        <v>280.51411521689238</v>
      </c>
      <c r="F24" s="11">
        <v>344.24133963952448</v>
      </c>
      <c r="G24" s="11">
        <v>349.79489516864174</v>
      </c>
      <c r="H24" s="11">
        <v>402.78443455437639</v>
      </c>
      <c r="I24" s="11">
        <v>279.02083014670092</v>
      </c>
      <c r="J24" s="11">
        <v>236.16725545838887</v>
      </c>
      <c r="K24" s="11">
        <v>263.07369201309535</v>
      </c>
      <c r="L24" s="200">
        <v>274.68650105315334</v>
      </c>
      <c r="M24" s="111">
        <f t="shared" si="1"/>
        <v>4.4142798738993294E-2</v>
      </c>
      <c r="N24" s="112">
        <v>4.1111437225574754E-2</v>
      </c>
      <c r="P24" s="4"/>
      <c r="Q24" s="8"/>
      <c r="R24" s="8"/>
      <c r="S24" s="4"/>
      <c r="T24" s="9"/>
      <c r="U24" s="9"/>
      <c r="V24" s="4"/>
      <c r="W24" s="4"/>
      <c r="X24" s="13"/>
      <c r="Y24" s="12"/>
      <c r="Z24" s="9"/>
      <c r="AA24" s="4"/>
      <c r="AB24" s="4"/>
    </row>
    <row r="25" spans="1:28" x14ac:dyDescent="0.2">
      <c r="A25" s="6" t="s">
        <v>41</v>
      </c>
      <c r="B25" s="46" t="s">
        <v>42</v>
      </c>
      <c r="C25" s="10">
        <v>87708</v>
      </c>
      <c r="D25" s="11">
        <v>96993</v>
      </c>
      <c r="E25" s="11">
        <v>101038</v>
      </c>
      <c r="F25" s="11">
        <v>109780</v>
      </c>
      <c r="G25" s="11">
        <v>106502</v>
      </c>
      <c r="H25" s="11">
        <v>99095</v>
      </c>
      <c r="I25" s="11">
        <v>92019</v>
      </c>
      <c r="J25" s="11">
        <v>117802</v>
      </c>
      <c r="K25" s="11">
        <v>125719.59700000001</v>
      </c>
      <c r="L25" s="200">
        <v>110227.36199999999</v>
      </c>
      <c r="M25" s="111">
        <f t="shared" si="1"/>
        <v>-0.12322848123670027</v>
      </c>
      <c r="N25" s="112">
        <v>-0.12322848123670027</v>
      </c>
      <c r="P25" s="4"/>
      <c r="Q25" s="8"/>
      <c r="R25" s="8"/>
      <c r="S25" s="4"/>
      <c r="T25" s="9"/>
      <c r="U25" s="9"/>
      <c r="V25" s="4"/>
      <c r="W25" s="4"/>
      <c r="X25" s="13"/>
      <c r="Y25" s="12"/>
      <c r="Z25" s="9"/>
      <c r="AA25" s="4"/>
      <c r="AB25" s="4"/>
    </row>
    <row r="26" spans="1:28" x14ac:dyDescent="0.2">
      <c r="A26" s="6" t="s">
        <v>43</v>
      </c>
      <c r="B26" s="46" t="s">
        <v>44</v>
      </c>
      <c r="C26" s="10" t="s">
        <v>152</v>
      </c>
      <c r="D26" s="11" t="s">
        <v>152</v>
      </c>
      <c r="E26" s="11">
        <v>1489.8302888975256</v>
      </c>
      <c r="F26" s="11">
        <v>2712.6525867080022</v>
      </c>
      <c r="G26" s="11">
        <v>4310.5092504291433</v>
      </c>
      <c r="H26" s="11">
        <v>4202.9585438607173</v>
      </c>
      <c r="I26" s="11">
        <v>3768.8673302255261</v>
      </c>
      <c r="J26" s="11">
        <v>5947.6821192052976</v>
      </c>
      <c r="K26" s="11">
        <v>6826.0523074693901</v>
      </c>
      <c r="L26" s="200">
        <v>3892.0980042187248</v>
      </c>
      <c r="M26" s="111">
        <f t="shared" si="1"/>
        <v>-0.42981714336413646</v>
      </c>
      <c r="N26" s="112">
        <v>-0.49082997240500958</v>
      </c>
      <c r="P26" s="4"/>
      <c r="Q26" s="8"/>
      <c r="R26" s="8"/>
      <c r="S26" s="4"/>
      <c r="T26" s="9"/>
      <c r="U26" s="9"/>
      <c r="V26" s="4"/>
      <c r="W26" s="4"/>
      <c r="X26" s="13"/>
      <c r="Y26" s="12"/>
      <c r="Z26" s="9"/>
      <c r="AA26" s="4"/>
      <c r="AB26" s="8"/>
    </row>
    <row r="27" spans="1:28" x14ac:dyDescent="0.2">
      <c r="A27" s="6" t="s">
        <v>45</v>
      </c>
      <c r="B27" s="46" t="s">
        <v>46</v>
      </c>
      <c r="C27" s="10">
        <v>809</v>
      </c>
      <c r="D27" s="11">
        <v>784</v>
      </c>
      <c r="E27" s="11">
        <v>830</v>
      </c>
      <c r="F27" s="11">
        <v>988</v>
      </c>
      <c r="G27" s="11">
        <v>1030</v>
      </c>
      <c r="H27" s="11">
        <v>1103</v>
      </c>
      <c r="I27" s="11">
        <v>1704</v>
      </c>
      <c r="J27" s="11">
        <v>1636</v>
      </c>
      <c r="K27" s="11">
        <v>1905</v>
      </c>
      <c r="L27" s="200">
        <v>1666</v>
      </c>
      <c r="M27" s="111">
        <f t="shared" si="1"/>
        <v>-0.12545931758530182</v>
      </c>
      <c r="N27" s="112">
        <v>-0.12545931758530182</v>
      </c>
      <c r="P27" s="4"/>
      <c r="Q27" s="8"/>
      <c r="R27" s="8"/>
      <c r="S27" s="4"/>
      <c r="T27" s="9"/>
      <c r="U27" s="9"/>
      <c r="V27" s="4"/>
      <c r="W27" s="4"/>
      <c r="X27" s="4"/>
      <c r="Y27" s="4"/>
      <c r="Z27" s="4"/>
      <c r="AA27" s="4"/>
      <c r="AB27" s="4"/>
    </row>
    <row r="28" spans="1:28" x14ac:dyDescent="0.2">
      <c r="A28" s="6" t="s">
        <v>47</v>
      </c>
      <c r="B28" s="46" t="s">
        <v>48</v>
      </c>
      <c r="C28" s="10">
        <v>179.00172117039588</v>
      </c>
      <c r="D28" s="11">
        <v>195.11471827688464</v>
      </c>
      <c r="E28" s="11">
        <v>197.08358388454599</v>
      </c>
      <c r="F28" s="11">
        <v>219.47716173513359</v>
      </c>
      <c r="G28" s="11">
        <v>291.33869577707554</v>
      </c>
      <c r="H28" s="11">
        <v>437.55177831738325</v>
      </c>
      <c r="I28" s="11">
        <v>476.03529244343247</v>
      </c>
      <c r="J28" s="11">
        <v>314.80799206461666</v>
      </c>
      <c r="K28" s="11">
        <v>266.66008183998872</v>
      </c>
      <c r="L28" s="200">
        <v>190.88206144697722</v>
      </c>
      <c r="M28" s="111">
        <f t="shared" si="1"/>
        <v>-0.28417459362546305</v>
      </c>
      <c r="N28" s="112">
        <v>-0.28659872368797012</v>
      </c>
      <c r="P28" s="4"/>
      <c r="Q28" s="8"/>
      <c r="R28" s="8"/>
      <c r="S28" s="4"/>
      <c r="T28" s="9"/>
      <c r="U28" s="9"/>
      <c r="V28" s="4"/>
      <c r="W28" s="4"/>
      <c r="X28" s="4"/>
      <c r="Y28" s="4"/>
      <c r="Z28" s="4"/>
      <c r="AA28" s="4"/>
      <c r="AB28" s="4"/>
    </row>
    <row r="29" spans="1:28" x14ac:dyDescent="0.2">
      <c r="A29" s="6" t="s">
        <v>49</v>
      </c>
      <c r="B29" s="46" t="s">
        <v>50</v>
      </c>
      <c r="C29" s="10">
        <v>183.07</v>
      </c>
      <c r="D29" s="11">
        <v>208.13</v>
      </c>
      <c r="E29" s="11">
        <v>237.29</v>
      </c>
      <c r="F29" s="11">
        <v>257.68</v>
      </c>
      <c r="G29" s="11">
        <v>285.86</v>
      </c>
      <c r="H29" s="11">
        <v>351.75</v>
      </c>
      <c r="I29" s="11">
        <v>274.54000000000002</v>
      </c>
      <c r="J29" s="11">
        <v>284.2</v>
      </c>
      <c r="K29" s="11">
        <v>324.563064</v>
      </c>
      <c r="L29" s="200">
        <v>307.32299999999998</v>
      </c>
      <c r="M29" s="111">
        <f t="shared" si="1"/>
        <v>-5.311776327080775E-2</v>
      </c>
      <c r="N29" s="112">
        <v>-5.311776327080775E-2</v>
      </c>
      <c r="P29" s="4"/>
      <c r="Q29" s="8"/>
      <c r="R29" s="8"/>
      <c r="S29" s="4"/>
      <c r="T29" s="9"/>
      <c r="U29" s="9"/>
      <c r="V29" s="4"/>
      <c r="W29" s="4"/>
      <c r="X29" s="4"/>
      <c r="Y29" s="4"/>
      <c r="Z29" s="4"/>
      <c r="AA29" s="4"/>
      <c r="AB29" s="4"/>
    </row>
    <row r="30" spans="1:28" x14ac:dyDescent="0.2">
      <c r="A30" s="6" t="s">
        <v>51</v>
      </c>
      <c r="B30" s="46" t="s">
        <v>52</v>
      </c>
      <c r="C30" s="10">
        <v>44149</v>
      </c>
      <c r="D30" s="11">
        <v>46443</v>
      </c>
      <c r="E30" s="11">
        <v>48710</v>
      </c>
      <c r="F30" s="11">
        <v>48519</v>
      </c>
      <c r="G30" s="11">
        <v>73601</v>
      </c>
      <c r="H30" s="11">
        <v>74979.328999999998</v>
      </c>
      <c r="I30" s="11">
        <v>78512.256999999998</v>
      </c>
      <c r="J30" s="11">
        <v>77666.57699999999</v>
      </c>
      <c r="K30" s="11">
        <v>77878.113999999987</v>
      </c>
      <c r="L30" s="200">
        <v>78750.899000000005</v>
      </c>
      <c r="M30" s="111">
        <f t="shared" si="1"/>
        <v>1.1207063899878467E-2</v>
      </c>
      <c r="N30" s="112">
        <v>1.1207063899878467E-2</v>
      </c>
      <c r="P30" s="4"/>
      <c r="Q30" s="8"/>
      <c r="R30" s="8"/>
      <c r="S30" s="4"/>
      <c r="T30" s="9"/>
      <c r="U30" s="9"/>
      <c r="V30" s="4"/>
      <c r="W30" s="4"/>
      <c r="X30" s="4"/>
      <c r="Y30" s="4"/>
      <c r="Z30" s="4"/>
      <c r="AA30" s="4"/>
      <c r="AB30" s="4"/>
    </row>
    <row r="31" spans="1:28" x14ac:dyDescent="0.2">
      <c r="A31" s="6" t="s">
        <v>53</v>
      </c>
      <c r="B31" s="46" t="s">
        <v>54</v>
      </c>
      <c r="C31" s="10">
        <v>9172.0160882188411</v>
      </c>
      <c r="D31" s="11">
        <v>9497.8321442405013</v>
      </c>
      <c r="E31" s="11">
        <v>10380.658804975088</v>
      </c>
      <c r="F31" s="11">
        <v>11968.361384407932</v>
      </c>
      <c r="G31" s="11">
        <v>11944.900089472114</v>
      </c>
      <c r="H31" s="11">
        <v>12964.884924842512</v>
      </c>
      <c r="I31" s="11">
        <v>12711.212471272058</v>
      </c>
      <c r="J31" s="11">
        <v>11846.269850363207</v>
      </c>
      <c r="K31" s="11">
        <v>13784.28419724398</v>
      </c>
      <c r="L31" s="200">
        <v>15220.192727179408</v>
      </c>
      <c r="M31" s="111">
        <f t="shared" si="1"/>
        <v>0.10416997425390595</v>
      </c>
      <c r="N31" s="112">
        <v>7.5076930818483767E-2</v>
      </c>
      <c r="P31" s="4"/>
      <c r="Q31" s="8"/>
      <c r="R31" s="8"/>
      <c r="S31" s="4"/>
      <c r="T31" s="9"/>
      <c r="U31" s="9"/>
      <c r="V31" s="4"/>
      <c r="W31" s="4"/>
      <c r="X31" s="4"/>
      <c r="Y31" s="4"/>
      <c r="Z31" s="4"/>
      <c r="AA31" s="4"/>
      <c r="AB31" s="4"/>
    </row>
    <row r="32" spans="1:28" x14ac:dyDescent="0.2">
      <c r="A32" s="6" t="s">
        <v>55</v>
      </c>
      <c r="B32" s="46" t="s">
        <v>56</v>
      </c>
      <c r="C32" s="10">
        <v>6006.1181106444756</v>
      </c>
      <c r="D32" s="11">
        <v>5645.9678152559318</v>
      </c>
      <c r="E32" s="11">
        <v>6091.0577008041</v>
      </c>
      <c r="F32" s="11">
        <v>7716.8779517772809</v>
      </c>
      <c r="G32" s="11">
        <v>9631.1506968864705</v>
      </c>
      <c r="H32" s="11">
        <v>11580.199275841107</v>
      </c>
      <c r="I32" s="11">
        <v>16824.691779846813</v>
      </c>
      <c r="J32" s="11">
        <v>11863.388483223956</v>
      </c>
      <c r="K32" s="11">
        <v>13554.960322427216</v>
      </c>
      <c r="L32" s="200">
        <v>13741.688103674223</v>
      </c>
      <c r="M32" s="111">
        <f t="shared" si="1"/>
        <v>1.3775605151573833E-2</v>
      </c>
      <c r="N32" s="112">
        <v>4.572652729556026E-2</v>
      </c>
      <c r="P32" s="4"/>
      <c r="Q32" s="8"/>
      <c r="R32" s="8"/>
      <c r="S32" s="4"/>
      <c r="T32" s="9"/>
      <c r="U32" s="9"/>
      <c r="V32" s="4"/>
      <c r="W32" s="4"/>
      <c r="X32" s="4"/>
      <c r="Y32" s="4"/>
      <c r="Z32" s="4"/>
      <c r="AA32" s="4"/>
      <c r="AB32" s="4"/>
    </row>
    <row r="33" spans="1:28" x14ac:dyDescent="0.2">
      <c r="A33" s="6" t="s">
        <v>57</v>
      </c>
      <c r="B33" s="46" t="s">
        <v>58</v>
      </c>
      <c r="C33" s="10">
        <v>8413.5711995927941</v>
      </c>
      <c r="D33" s="11">
        <v>9445.1527232315366</v>
      </c>
      <c r="E33" s="11">
        <v>10471.673332210848</v>
      </c>
      <c r="F33" s="11">
        <v>13444.243296085346</v>
      </c>
      <c r="G33" s="11">
        <v>13122.860363152235</v>
      </c>
      <c r="H33" s="11">
        <v>13750.918430130003</v>
      </c>
      <c r="I33" s="11">
        <v>15325.783513869999</v>
      </c>
      <c r="J33" s="11">
        <v>14515.517578438106</v>
      </c>
      <c r="K33" s="11">
        <v>16340.237751838022</v>
      </c>
      <c r="L33" s="200">
        <v>11668.711306789501</v>
      </c>
      <c r="M33" s="111">
        <f t="shared" si="1"/>
        <v>-0.28589097147763642</v>
      </c>
      <c r="N33" s="112">
        <v>-0.28589097147763642</v>
      </c>
      <c r="P33" s="4"/>
      <c r="Q33" s="8"/>
      <c r="R33" s="8"/>
      <c r="S33" s="4"/>
      <c r="T33" s="9"/>
      <c r="U33" s="9"/>
      <c r="V33" s="4"/>
      <c r="W33" s="4"/>
      <c r="X33" s="4"/>
      <c r="Y33" s="4"/>
      <c r="Z33" s="4"/>
      <c r="AA33" s="4"/>
      <c r="AB33" s="4"/>
    </row>
    <row r="34" spans="1:28" x14ac:dyDescent="0.2">
      <c r="A34" s="6" t="s">
        <v>59</v>
      </c>
      <c r="B34" s="46" t="s">
        <v>60</v>
      </c>
      <c r="C34" s="10">
        <v>434.19755914650472</v>
      </c>
      <c r="D34" s="11">
        <v>513.84448163023148</v>
      </c>
      <c r="E34" s="11">
        <v>614.28001671101401</v>
      </c>
      <c r="F34" s="11">
        <v>890.17088227217789</v>
      </c>
      <c r="G34" s="11">
        <v>1276.1586023030234</v>
      </c>
      <c r="H34" s="11">
        <v>2016.4542919677388</v>
      </c>
      <c r="I34" s="11">
        <v>2440.1238255580297</v>
      </c>
      <c r="J34" s="11">
        <v>1804.3444420858984</v>
      </c>
      <c r="K34" s="11">
        <v>1971.7249893167464</v>
      </c>
      <c r="L34" s="200">
        <v>1845.2501710268691</v>
      </c>
      <c r="M34" s="111">
        <f t="shared" si="1"/>
        <v>-6.414424880505476E-2</v>
      </c>
      <c r="N34" s="112">
        <v>-5.8167676062273466E-2</v>
      </c>
      <c r="P34" s="4"/>
      <c r="Q34" s="8"/>
      <c r="R34" s="8"/>
      <c r="S34" s="4"/>
      <c r="T34" s="9"/>
      <c r="U34" s="9"/>
      <c r="V34" s="4"/>
      <c r="W34" s="4"/>
      <c r="X34" s="4"/>
      <c r="Y34" s="4"/>
      <c r="Z34" s="4"/>
      <c r="AA34" s="4"/>
      <c r="AB34" s="4"/>
    </row>
    <row r="35" spans="1:28" x14ac:dyDescent="0.2">
      <c r="A35" s="6" t="s">
        <v>61</v>
      </c>
      <c r="B35" s="46" t="s">
        <v>62</v>
      </c>
      <c r="C35" s="10">
        <v>16964.120029254129</v>
      </c>
      <c r="D35" s="11">
        <v>19263.93546831503</v>
      </c>
      <c r="E35" s="11">
        <v>19095.930646734545</v>
      </c>
      <c r="F35" s="11">
        <v>22384.456271142619</v>
      </c>
      <c r="G35" s="11">
        <v>23078.859785615488</v>
      </c>
      <c r="H35" s="11">
        <v>24886.7579809948</v>
      </c>
      <c r="I35" s="11">
        <v>25010.192195690157</v>
      </c>
      <c r="J35" s="11">
        <v>23488.431222985</v>
      </c>
      <c r="K35" s="11">
        <v>28435.615950006813</v>
      </c>
      <c r="L35" s="200">
        <v>29400.983410485282</v>
      </c>
      <c r="M35" s="111">
        <f t="shared" si="1"/>
        <v>3.3949236836497532E-2</v>
      </c>
      <c r="N35" s="112">
        <v>-2.1069399223448526E-2</v>
      </c>
      <c r="P35" s="4"/>
      <c r="Q35" s="8"/>
      <c r="R35" s="8"/>
      <c r="S35" s="4"/>
      <c r="T35" s="9"/>
      <c r="U35" s="9"/>
      <c r="V35" s="4"/>
      <c r="W35" s="4"/>
      <c r="X35" s="4"/>
      <c r="Y35" s="4"/>
      <c r="Z35" s="4"/>
      <c r="AA35" s="4"/>
      <c r="AB35" s="4"/>
    </row>
    <row r="36" spans="1:28" x14ac:dyDescent="0.2">
      <c r="A36" s="6" t="s">
        <v>63</v>
      </c>
      <c r="B36" s="46" t="s">
        <v>64</v>
      </c>
      <c r="C36" s="10">
        <v>1185.1427357651442</v>
      </c>
      <c r="D36" s="11">
        <v>1275.1262566870075</v>
      </c>
      <c r="E36" s="11">
        <v>1457.1390330716436</v>
      </c>
      <c r="F36" s="11">
        <v>1547.0054431309691</v>
      </c>
      <c r="G36" s="11">
        <v>1725.6172891033239</v>
      </c>
      <c r="H36" s="11">
        <v>1894</v>
      </c>
      <c r="I36" s="11">
        <v>2019</v>
      </c>
      <c r="J36" s="11">
        <v>2070</v>
      </c>
      <c r="K36" s="11">
        <v>2094</v>
      </c>
      <c r="L36" s="200">
        <v>2025</v>
      </c>
      <c r="M36" s="111">
        <f t="shared" si="1"/>
        <v>-3.2951289398280847E-2</v>
      </c>
      <c r="N36" s="112">
        <v>-3.2951289398280847E-2</v>
      </c>
      <c r="P36" s="4"/>
      <c r="Q36" s="8"/>
      <c r="R36" s="8"/>
      <c r="S36" s="4"/>
      <c r="T36" s="9"/>
      <c r="U36" s="9"/>
      <c r="V36" s="4"/>
      <c r="W36" s="4"/>
      <c r="X36" s="4"/>
      <c r="Y36" s="4"/>
      <c r="Z36" s="4"/>
      <c r="AA36" s="4"/>
      <c r="AB36" s="4"/>
    </row>
    <row r="37" spans="1:28" x14ac:dyDescent="0.2">
      <c r="A37" s="6" t="s">
        <v>65</v>
      </c>
      <c r="B37" s="46" t="s">
        <v>66</v>
      </c>
      <c r="C37" s="10">
        <v>849.83838478474718</v>
      </c>
      <c r="D37" s="11">
        <v>1007.7610933018391</v>
      </c>
      <c r="E37" s="11">
        <v>1198.265953725451</v>
      </c>
      <c r="F37" s="11">
        <v>1308.8162905774761</v>
      </c>
      <c r="G37" s="11">
        <v>1439.1147875597571</v>
      </c>
      <c r="H37" s="11">
        <v>1713.7527757216876</v>
      </c>
      <c r="I37" s="11">
        <v>2030.932122065127</v>
      </c>
      <c r="J37" s="11">
        <v>2027</v>
      </c>
      <c r="K37" s="11">
        <v>1994</v>
      </c>
      <c r="L37" s="200">
        <v>2015</v>
      </c>
      <c r="M37" s="111">
        <f t="shared" si="1"/>
        <v>1.0531594784352949E-2</v>
      </c>
      <c r="N37" s="112">
        <v>1.0531594784352949E-2</v>
      </c>
      <c r="P37" s="4"/>
      <c r="Q37" s="8"/>
      <c r="R37" s="8"/>
      <c r="S37" s="4"/>
      <c r="T37" s="9"/>
      <c r="U37" s="9"/>
      <c r="V37" s="4"/>
      <c r="W37" s="4"/>
      <c r="X37" s="4"/>
      <c r="Y37" s="4"/>
      <c r="Z37" s="4"/>
      <c r="AA37" s="4"/>
      <c r="AB37" s="4"/>
    </row>
    <row r="38" spans="1:28" x14ac:dyDescent="0.2">
      <c r="A38" s="15" t="s">
        <v>67</v>
      </c>
      <c r="B38" s="46" t="s">
        <v>68</v>
      </c>
      <c r="C38" s="10">
        <v>2526.750017364729</v>
      </c>
      <c r="D38" s="11">
        <v>2938.0429523865714</v>
      </c>
      <c r="E38" s="11">
        <v>3724.7268020932984</v>
      </c>
      <c r="F38" s="11">
        <v>4738.5367598831317</v>
      </c>
      <c r="G38" s="11">
        <v>5339.9668325041457</v>
      </c>
      <c r="H38" s="11">
        <v>6118.6677861740836</v>
      </c>
      <c r="I38" s="11">
        <v>6048.5732270247581</v>
      </c>
      <c r="J38" s="11">
        <v>5677.4998844251304</v>
      </c>
      <c r="K38" s="11">
        <v>7059.3538692712245</v>
      </c>
      <c r="L38" s="200">
        <v>7103.6872273077252</v>
      </c>
      <c r="M38" s="111">
        <f t="shared" si="1"/>
        <v>6.2800872229227256E-3</v>
      </c>
      <c r="N38" s="112">
        <v>0.17830282389669372</v>
      </c>
      <c r="P38" s="4"/>
      <c r="Q38" s="8"/>
      <c r="R38" s="8"/>
      <c r="S38" s="4"/>
      <c r="T38" s="9"/>
      <c r="U38" s="9"/>
      <c r="V38" s="4"/>
      <c r="W38" s="4"/>
      <c r="X38" s="4"/>
      <c r="Y38" s="4"/>
      <c r="Z38" s="4"/>
      <c r="AA38" s="4"/>
      <c r="AB38" s="4"/>
    </row>
    <row r="39" spans="1:28" x14ac:dyDescent="0.2">
      <c r="A39" s="15" t="s">
        <v>29</v>
      </c>
      <c r="B39" s="47" t="s">
        <v>30</v>
      </c>
      <c r="C39" s="10">
        <v>255172.80862320634</v>
      </c>
      <c r="D39" s="11">
        <v>236682.27694955061</v>
      </c>
      <c r="E39" s="11">
        <v>246071.54161822531</v>
      </c>
      <c r="F39" s="11">
        <v>266490.86456495529</v>
      </c>
      <c r="G39" s="11">
        <v>294270.41267878754</v>
      </c>
      <c r="H39" s="11">
        <v>366458.68608175649</v>
      </c>
      <c r="I39" s="11">
        <v>247566.55666228515</v>
      </c>
      <c r="J39" s="11">
        <v>205296.53278460613</v>
      </c>
      <c r="K39" s="11">
        <v>206906.2913615655</v>
      </c>
      <c r="L39" s="201">
        <v>213452.35672347446</v>
      </c>
      <c r="M39" s="111">
        <f t="shared" si="1"/>
        <v>3.1637826567921135E-2</v>
      </c>
      <c r="N39" s="112">
        <v>4.3711924043839501E-2</v>
      </c>
      <c r="P39" s="4"/>
      <c r="Q39" s="8"/>
      <c r="R39" s="8"/>
      <c r="S39" s="4"/>
      <c r="T39" s="9"/>
      <c r="U39" s="9"/>
      <c r="V39" s="4"/>
      <c r="W39" s="4"/>
      <c r="X39" s="4"/>
      <c r="Y39" s="4"/>
      <c r="Z39" s="4"/>
      <c r="AA39" s="4"/>
      <c r="AB39" s="4"/>
    </row>
    <row r="40" spans="1:28" x14ac:dyDescent="0.2">
      <c r="A40" s="229" t="s">
        <v>111</v>
      </c>
      <c r="B40" s="116"/>
      <c r="C40" s="117">
        <f t="shared" ref="C40:L40" si="2">SUM(C8:C39)</f>
        <v>872141.79689170583</v>
      </c>
      <c r="D40" s="118">
        <f t="shared" si="2"/>
        <v>883513.17013334553</v>
      </c>
      <c r="E40" s="118">
        <f t="shared" si="2"/>
        <v>934966.58992839057</v>
      </c>
      <c r="F40" s="118">
        <f t="shared" si="2"/>
        <v>1014735.3154284039</v>
      </c>
      <c r="G40" s="118">
        <f t="shared" si="2"/>
        <v>1100030.0846059085</v>
      </c>
      <c r="H40" s="118">
        <f t="shared" si="2"/>
        <v>1180985.5720389797</v>
      </c>
      <c r="I40" s="118">
        <f t="shared" si="2"/>
        <v>1059942.5149565018</v>
      </c>
      <c r="J40" s="118">
        <f t="shared" si="2"/>
        <v>1060847.8067299363</v>
      </c>
      <c r="K40" s="118">
        <f t="shared" si="2"/>
        <v>1103609.1590109791</v>
      </c>
      <c r="L40" s="118">
        <f t="shared" si="2"/>
        <v>1079317.8360137502</v>
      </c>
      <c r="M40" s="119">
        <f t="shared" si="1"/>
        <v>-2.2010802283480624E-2</v>
      </c>
      <c r="N40" s="120">
        <v>-2.5373344515980389E-2</v>
      </c>
      <c r="P40" s="4"/>
      <c r="Q40" s="8"/>
      <c r="R40" s="8"/>
      <c r="S40" s="4"/>
      <c r="T40" s="9"/>
      <c r="U40" s="9"/>
      <c r="V40" s="4"/>
      <c r="W40" s="4"/>
      <c r="X40" s="4"/>
      <c r="Y40" s="4"/>
      <c r="Z40" s="4"/>
      <c r="AA40" s="4"/>
      <c r="AB40" s="4"/>
    </row>
    <row r="41" spans="1:28" x14ac:dyDescent="0.2">
      <c r="A41" s="278" t="s">
        <v>69</v>
      </c>
      <c r="B41" s="278"/>
      <c r="C41" s="278"/>
      <c r="D41" s="278"/>
      <c r="E41" s="278"/>
      <c r="F41" s="278"/>
      <c r="G41" s="278"/>
      <c r="H41" s="278"/>
      <c r="I41" s="278"/>
      <c r="J41" s="278"/>
      <c r="K41" s="278"/>
      <c r="L41" s="278"/>
      <c r="M41" s="278"/>
      <c r="N41" s="278"/>
      <c r="P41" s="4"/>
      <c r="Q41" s="12"/>
      <c r="R41" s="9"/>
      <c r="S41" s="4"/>
      <c r="T41" s="12"/>
      <c r="U41" s="9"/>
      <c r="V41" s="4"/>
      <c r="W41" s="4"/>
      <c r="X41" s="4"/>
      <c r="Y41" s="4"/>
      <c r="Z41" s="4"/>
      <c r="AA41" s="4"/>
      <c r="AB41" s="4"/>
    </row>
    <row r="42" spans="1:28" x14ac:dyDescent="0.2">
      <c r="A42" s="277" t="s">
        <v>70</v>
      </c>
      <c r="B42" s="277"/>
      <c r="C42" s="277"/>
      <c r="D42" s="277"/>
      <c r="E42" s="277"/>
      <c r="F42" s="277"/>
      <c r="G42" s="277"/>
      <c r="H42" s="277"/>
      <c r="I42" s="277"/>
      <c r="J42" s="277"/>
      <c r="K42" s="277"/>
      <c r="L42" s="277"/>
      <c r="M42" s="277"/>
      <c r="N42" s="277"/>
      <c r="R42" s="14"/>
    </row>
    <row r="43" spans="1:28" x14ac:dyDescent="0.2">
      <c r="A43" s="277" t="s">
        <v>109</v>
      </c>
      <c r="B43" s="277"/>
      <c r="C43" s="277"/>
      <c r="D43" s="277"/>
      <c r="E43" s="277"/>
      <c r="F43" s="277"/>
      <c r="G43" s="277"/>
      <c r="H43" s="277"/>
      <c r="I43" s="277"/>
      <c r="J43" s="277"/>
      <c r="K43" s="277"/>
      <c r="L43" s="277"/>
      <c r="M43" s="277"/>
      <c r="N43" s="277"/>
      <c r="X43" s="279" t="str">
        <f>M7</f>
        <v>2011/10</v>
      </c>
      <c r="Y43" s="279"/>
    </row>
    <row r="44" spans="1:28" ht="10.8" thickBot="1" x14ac:dyDescent="0.25">
      <c r="A44" s="21"/>
      <c r="C44" s="21"/>
      <c r="D44" s="21"/>
      <c r="E44" s="21"/>
      <c r="F44" s="21"/>
      <c r="G44" s="2"/>
      <c r="H44" s="2"/>
      <c r="I44" s="2"/>
      <c r="J44" s="2"/>
      <c r="K44" s="2"/>
      <c r="L44" s="2"/>
      <c r="M44" s="2"/>
      <c r="N44" s="2"/>
      <c r="T44" s="2" t="str">
        <f>X44</f>
        <v>Current exchange rates</v>
      </c>
      <c r="U44" s="2" t="str">
        <f>Y44</f>
        <v>Constant exchange rates</v>
      </c>
      <c r="X44" s="2" t="str">
        <f>M6</f>
        <v>Current exchange rates</v>
      </c>
      <c r="Y44" s="2" t="str">
        <f>N6</f>
        <v>Constant exchange rates</v>
      </c>
    </row>
    <row r="45" spans="1:28" x14ac:dyDescent="0.2">
      <c r="A45" s="21"/>
      <c r="B45" s="306" t="s">
        <v>124</v>
      </c>
      <c r="C45" s="306"/>
      <c r="D45" s="306"/>
      <c r="E45" s="306"/>
      <c r="F45" s="306"/>
      <c r="G45" s="306"/>
      <c r="H45" s="306"/>
      <c r="I45" s="306"/>
      <c r="J45" s="306"/>
      <c r="K45" s="306"/>
      <c r="L45" s="306"/>
      <c r="M45" s="306"/>
      <c r="N45" s="2"/>
      <c r="R45" s="2">
        <v>1</v>
      </c>
      <c r="S45" s="19" t="str">
        <f t="shared" ref="S45:S77" si="3">VLOOKUP($R45,$V$45:$Y$78,2,FALSE)</f>
        <v>TR</v>
      </c>
      <c r="T45" s="197">
        <f t="shared" ref="T45:T77" si="4">VLOOKUP($R45,$V$45:$Y$78,3,FALSE)</f>
        <v>6.2800872229227256E-3</v>
      </c>
      <c r="U45" s="198">
        <f t="shared" ref="U45:U77" si="5">VLOOKUP($R45,$V$45:$Y$78,4,FALSE)</f>
        <v>0.17830282389669372</v>
      </c>
      <c r="V45" s="98">
        <f t="shared" ref="V45:V77" si="6">RANK($Y45,$Y$45:$Y$78)</f>
        <v>17</v>
      </c>
      <c r="W45" s="4" t="str">
        <f t="shared" ref="W45:W77" si="7">A8</f>
        <v>AT</v>
      </c>
      <c r="X45" s="20">
        <f t="shared" ref="X45:X77" si="8">M8</f>
        <v>-1.7380397778175904E-2</v>
      </c>
      <c r="Y45" s="20">
        <f t="shared" ref="Y45:Y77" si="9">N8</f>
        <v>-1.7380397778175904E-2</v>
      </c>
    </row>
    <row r="46" spans="1:28" x14ac:dyDescent="0.2">
      <c r="A46" s="21"/>
      <c r="B46" s="121"/>
      <c r="C46" s="121"/>
      <c r="D46" s="121"/>
      <c r="E46" s="121"/>
      <c r="F46" s="121"/>
      <c r="G46" s="122"/>
      <c r="H46" s="122"/>
      <c r="I46" s="122"/>
      <c r="J46" s="122"/>
      <c r="K46" s="122"/>
      <c r="L46" s="122"/>
      <c r="M46" s="122"/>
      <c r="N46" s="2"/>
      <c r="R46" s="2">
        <v>2</v>
      </c>
      <c r="S46" s="22" t="str">
        <f t="shared" si="3"/>
        <v>NO</v>
      </c>
      <c r="T46" s="20">
        <f t="shared" si="4"/>
        <v>0.10416997425390595</v>
      </c>
      <c r="U46" s="20">
        <f t="shared" si="5"/>
        <v>7.5076930818483767E-2</v>
      </c>
      <c r="V46" s="98">
        <f t="shared" si="6"/>
        <v>16</v>
      </c>
      <c r="W46" s="4" t="str">
        <f t="shared" si="7"/>
        <v>BE</v>
      </c>
      <c r="X46" s="20">
        <f t="shared" si="8"/>
        <v>-1.3680264757530702E-2</v>
      </c>
      <c r="Y46" s="20">
        <f t="shared" si="9"/>
        <v>-1.3680264757530702E-2</v>
      </c>
    </row>
    <row r="47" spans="1:28" x14ac:dyDescent="0.2">
      <c r="A47" s="21"/>
      <c r="B47" s="121"/>
      <c r="C47" s="121"/>
      <c r="D47" s="121"/>
      <c r="E47" s="121"/>
      <c r="F47" s="121"/>
      <c r="G47" s="122"/>
      <c r="H47" s="122"/>
      <c r="I47" s="122"/>
      <c r="J47" s="122"/>
      <c r="K47" s="122"/>
      <c r="L47" s="122"/>
      <c r="M47" s="122"/>
      <c r="N47" s="2"/>
      <c r="R47" s="2">
        <v>3</v>
      </c>
      <c r="S47" s="22" t="str">
        <f t="shared" si="3"/>
        <v>DK</v>
      </c>
      <c r="T47" s="20">
        <f t="shared" si="4"/>
        <v>7.2631179359479381E-2</v>
      </c>
      <c r="U47" s="20">
        <f t="shared" si="5"/>
        <v>7.3106476835327783E-2</v>
      </c>
      <c r="V47" s="98">
        <f t="shared" si="6"/>
        <v>14</v>
      </c>
      <c r="W47" s="4" t="str">
        <f t="shared" si="7"/>
        <v>BG</v>
      </c>
      <c r="X47" s="20">
        <f t="shared" si="8"/>
        <v>-1.0305165081448076E-2</v>
      </c>
      <c r="Y47" s="20">
        <f t="shared" si="9"/>
        <v>-1.0305165081448076E-2</v>
      </c>
    </row>
    <row r="48" spans="1:28" x14ac:dyDescent="0.2">
      <c r="A48" s="21"/>
      <c r="B48" s="121"/>
      <c r="C48" s="121"/>
      <c r="D48" s="121"/>
      <c r="E48" s="121"/>
      <c r="F48" s="121"/>
      <c r="G48" s="122"/>
      <c r="H48" s="122"/>
      <c r="I48" s="122"/>
      <c r="J48" s="122"/>
      <c r="K48" s="122"/>
      <c r="L48" s="122"/>
      <c r="M48" s="122"/>
      <c r="N48" s="2"/>
      <c r="R48" s="2">
        <v>4</v>
      </c>
      <c r="S48" s="22" t="str">
        <f t="shared" si="3"/>
        <v>ES</v>
      </c>
      <c r="T48" s="20">
        <f t="shared" si="4"/>
        <v>5.7930764263655288E-2</v>
      </c>
      <c r="U48" s="20">
        <f t="shared" si="5"/>
        <v>5.7930764263655288E-2</v>
      </c>
      <c r="V48" s="98">
        <f t="shared" si="6"/>
        <v>8</v>
      </c>
      <c r="W48" s="4" t="str">
        <f t="shared" si="7"/>
        <v>CH</v>
      </c>
      <c r="X48" s="20">
        <f t="shared" si="8"/>
        <v>0.13574632900805694</v>
      </c>
      <c r="Y48" s="20">
        <f t="shared" si="9"/>
        <v>1.4214971481077088E-2</v>
      </c>
    </row>
    <row r="49" spans="1:25" x14ac:dyDescent="0.2">
      <c r="A49" s="21"/>
      <c r="B49" s="121"/>
      <c r="C49" s="121"/>
      <c r="D49" s="121"/>
      <c r="E49" s="121"/>
      <c r="F49" s="121"/>
      <c r="G49" s="122"/>
      <c r="H49" s="122"/>
      <c r="I49" s="122"/>
      <c r="J49" s="122"/>
      <c r="K49" s="122"/>
      <c r="L49" s="122"/>
      <c r="M49" s="122"/>
      <c r="N49" s="2"/>
      <c r="R49" s="2">
        <v>5</v>
      </c>
      <c r="S49" s="22" t="str">
        <f t="shared" si="3"/>
        <v>PL</v>
      </c>
      <c r="T49" s="20">
        <f t="shared" si="4"/>
        <v>1.3775605151573833E-2</v>
      </c>
      <c r="U49" s="20">
        <f t="shared" si="5"/>
        <v>4.572652729556026E-2</v>
      </c>
      <c r="V49" s="98">
        <f t="shared" si="6"/>
        <v>11</v>
      </c>
      <c r="W49" s="4" t="str">
        <f t="shared" si="7"/>
        <v>CY</v>
      </c>
      <c r="X49" s="20">
        <f t="shared" si="8"/>
        <v>4.3728118174883868E-3</v>
      </c>
      <c r="Y49" s="20">
        <f t="shared" si="9"/>
        <v>4.3728118174883868E-3</v>
      </c>
    </row>
    <row r="50" spans="1:25" x14ac:dyDescent="0.2">
      <c r="A50" s="21"/>
      <c r="B50" s="121"/>
      <c r="C50" s="121"/>
      <c r="D50" s="121"/>
      <c r="E50" s="121"/>
      <c r="F50" s="121"/>
      <c r="G50" s="122"/>
      <c r="H50" s="122"/>
      <c r="I50" s="122"/>
      <c r="J50" s="122"/>
      <c r="K50" s="122"/>
      <c r="L50" s="122"/>
      <c r="M50" s="122"/>
      <c r="N50" s="2"/>
      <c r="R50" s="2">
        <v>6</v>
      </c>
      <c r="S50" s="22" t="str">
        <f t="shared" si="3"/>
        <v>UK</v>
      </c>
      <c r="T50" s="20">
        <f t="shared" si="4"/>
        <v>3.1637826567921135E-2</v>
      </c>
      <c r="U50" s="20">
        <f t="shared" si="5"/>
        <v>4.3711924043839501E-2</v>
      </c>
      <c r="V50" s="98">
        <f t="shared" si="6"/>
        <v>13</v>
      </c>
      <c r="W50" s="4" t="str">
        <f t="shared" si="7"/>
        <v xml:space="preserve">CZ </v>
      </c>
      <c r="X50" s="20">
        <f t="shared" si="8"/>
        <v>2.277022133079476E-2</v>
      </c>
      <c r="Y50" s="20">
        <f t="shared" si="9"/>
        <v>-5.3029685760068723E-3</v>
      </c>
    </row>
    <row r="51" spans="1:25" x14ac:dyDescent="0.2">
      <c r="A51" s="21"/>
      <c r="B51" s="121"/>
      <c r="C51" s="121"/>
      <c r="D51" s="121"/>
      <c r="E51" s="121"/>
      <c r="F51" s="121"/>
      <c r="G51" s="122"/>
      <c r="H51" s="122"/>
      <c r="I51" s="122"/>
      <c r="J51" s="122"/>
      <c r="K51" s="122"/>
      <c r="L51" s="122"/>
      <c r="M51" s="122"/>
      <c r="N51" s="2"/>
      <c r="R51" s="2">
        <v>7</v>
      </c>
      <c r="S51" s="22" t="str">
        <f t="shared" si="3"/>
        <v>IS</v>
      </c>
      <c r="T51" s="20">
        <f t="shared" si="4"/>
        <v>4.4142798738993294E-2</v>
      </c>
      <c r="U51" s="20">
        <f t="shared" si="5"/>
        <v>4.1111437225574754E-2</v>
      </c>
      <c r="V51" s="98">
        <f t="shared" si="6"/>
        <v>12</v>
      </c>
      <c r="W51" s="4" t="str">
        <f t="shared" si="7"/>
        <v>DE</v>
      </c>
      <c r="X51" s="20">
        <f t="shared" si="8"/>
        <v>-4.2553605638374625E-3</v>
      </c>
      <c r="Y51" s="20">
        <f t="shared" si="9"/>
        <v>-4.2553605638374625E-3</v>
      </c>
    </row>
    <row r="52" spans="1:25" x14ac:dyDescent="0.2">
      <c r="A52" s="21"/>
      <c r="B52" s="121"/>
      <c r="C52" s="121"/>
      <c r="D52" s="121"/>
      <c r="E52" s="121"/>
      <c r="F52" s="121"/>
      <c r="G52" s="122"/>
      <c r="H52" s="122"/>
      <c r="I52" s="122"/>
      <c r="J52" s="122"/>
      <c r="K52" s="122"/>
      <c r="L52" s="122"/>
      <c r="M52" s="122"/>
      <c r="N52" s="2"/>
      <c r="R52" s="2">
        <v>8</v>
      </c>
      <c r="S52" s="22" t="str">
        <f t="shared" si="3"/>
        <v>CH</v>
      </c>
      <c r="T52" s="20">
        <f t="shared" si="4"/>
        <v>0.13574632900805694</v>
      </c>
      <c r="U52" s="20">
        <f t="shared" si="5"/>
        <v>1.4214971481077088E-2</v>
      </c>
      <c r="V52" s="98">
        <f t="shared" si="6"/>
        <v>3</v>
      </c>
      <c r="W52" s="4" t="str">
        <f t="shared" si="7"/>
        <v>DK</v>
      </c>
      <c r="X52" s="20">
        <f t="shared" si="8"/>
        <v>7.2631179359479381E-2</v>
      </c>
      <c r="Y52" s="20">
        <f t="shared" si="9"/>
        <v>7.3106476835327783E-2</v>
      </c>
    </row>
    <row r="53" spans="1:25" x14ac:dyDescent="0.2">
      <c r="A53" s="21"/>
      <c r="B53" s="121"/>
      <c r="C53" s="121"/>
      <c r="D53" s="121"/>
      <c r="E53" s="121"/>
      <c r="F53" s="121"/>
      <c r="G53" s="122"/>
      <c r="H53" s="122"/>
      <c r="I53" s="122"/>
      <c r="J53" s="122"/>
      <c r="K53" s="122"/>
      <c r="L53" s="122"/>
      <c r="M53" s="122"/>
      <c r="N53" s="2"/>
      <c r="R53" s="2">
        <v>9</v>
      </c>
      <c r="S53" s="22" t="str">
        <f t="shared" si="3"/>
        <v>NL</v>
      </c>
      <c r="T53" s="20">
        <f t="shared" si="4"/>
        <v>1.1207063899878467E-2</v>
      </c>
      <c r="U53" s="20">
        <f t="shared" si="5"/>
        <v>1.1207063899878467E-2</v>
      </c>
      <c r="V53" s="98">
        <f t="shared" si="6"/>
        <v>23</v>
      </c>
      <c r="W53" s="4" t="str">
        <f t="shared" si="7"/>
        <v>EE</v>
      </c>
      <c r="X53" s="20">
        <f t="shared" si="8"/>
        <v>-4.3307604335430794E-2</v>
      </c>
      <c r="Y53" s="20">
        <f t="shared" si="9"/>
        <v>-4.3307604335430794E-2</v>
      </c>
    </row>
    <row r="54" spans="1:25" x14ac:dyDescent="0.2">
      <c r="A54" s="21"/>
      <c r="B54" s="121"/>
      <c r="C54" s="121"/>
      <c r="D54" s="121"/>
      <c r="E54" s="121"/>
      <c r="F54" s="121"/>
      <c r="G54" s="122"/>
      <c r="H54" s="122"/>
      <c r="I54" s="122"/>
      <c r="J54" s="122"/>
      <c r="K54" s="122"/>
      <c r="L54" s="122"/>
      <c r="M54" s="122"/>
      <c r="N54" s="2"/>
      <c r="R54" s="2">
        <v>10</v>
      </c>
      <c r="S54" s="22" t="str">
        <f t="shared" si="3"/>
        <v xml:space="preserve">SK </v>
      </c>
      <c r="T54" s="20">
        <f t="shared" si="4"/>
        <v>1.0531594784352949E-2</v>
      </c>
      <c r="U54" s="20">
        <f t="shared" si="5"/>
        <v>1.0531594784352949E-2</v>
      </c>
      <c r="V54" s="98">
        <f t="shared" si="6"/>
        <v>4</v>
      </c>
      <c r="W54" s="4" t="str">
        <f t="shared" si="7"/>
        <v>ES</v>
      </c>
      <c r="X54" s="20">
        <f t="shared" si="8"/>
        <v>5.7930764263655288E-2</v>
      </c>
      <c r="Y54" s="20">
        <f t="shared" si="9"/>
        <v>5.7930764263655288E-2</v>
      </c>
    </row>
    <row r="55" spans="1:25" x14ac:dyDescent="0.2">
      <c r="A55" s="21"/>
      <c r="B55" s="121"/>
      <c r="C55" s="121"/>
      <c r="D55" s="121"/>
      <c r="E55" s="121"/>
      <c r="F55" s="121"/>
      <c r="G55" s="122"/>
      <c r="H55" s="122"/>
      <c r="I55" s="122"/>
      <c r="J55" s="122"/>
      <c r="K55" s="122"/>
      <c r="L55" s="122"/>
      <c r="M55" s="122"/>
      <c r="N55" s="2"/>
      <c r="R55" s="2">
        <v>11</v>
      </c>
      <c r="S55" s="22" t="str">
        <f t="shared" si="3"/>
        <v>CY</v>
      </c>
      <c r="T55" s="20">
        <f t="shared" si="4"/>
        <v>4.3728118174883868E-3</v>
      </c>
      <c r="U55" s="20">
        <f t="shared" si="5"/>
        <v>4.3728118174883868E-3</v>
      </c>
      <c r="V55" s="98">
        <f t="shared" si="6"/>
        <v>20</v>
      </c>
      <c r="W55" s="4" t="str">
        <f t="shared" si="7"/>
        <v>FI</v>
      </c>
      <c r="X55" s="20">
        <f t="shared" si="8"/>
        <v>-2.6085556330846416E-2</v>
      </c>
      <c r="Y55" s="20">
        <f t="shared" si="9"/>
        <v>-2.6085556330846416E-2</v>
      </c>
    </row>
    <row r="56" spans="1:25" x14ac:dyDescent="0.2">
      <c r="A56" s="21"/>
      <c r="B56" s="121"/>
      <c r="C56" s="121"/>
      <c r="D56" s="121"/>
      <c r="E56" s="121"/>
      <c r="F56" s="121"/>
      <c r="G56" s="122"/>
      <c r="H56" s="122"/>
      <c r="I56" s="122"/>
      <c r="J56" s="122"/>
      <c r="K56" s="122"/>
      <c r="L56" s="122"/>
      <c r="M56" s="122"/>
      <c r="N56" s="2"/>
      <c r="R56" s="2">
        <v>12</v>
      </c>
      <c r="S56" s="22" t="str">
        <f t="shared" si="3"/>
        <v>DE</v>
      </c>
      <c r="T56" s="20">
        <f t="shared" si="4"/>
        <v>-4.2553605638374625E-3</v>
      </c>
      <c r="U56" s="20">
        <f t="shared" si="5"/>
        <v>-4.2553605638374625E-3</v>
      </c>
      <c r="V56" s="98">
        <f t="shared" si="6"/>
        <v>27</v>
      </c>
      <c r="W56" s="4" t="str">
        <f t="shared" si="7"/>
        <v>FR</v>
      </c>
      <c r="X56" s="20">
        <f t="shared" si="8"/>
        <v>-8.3201049904225166E-2</v>
      </c>
      <c r="Y56" s="20">
        <f t="shared" si="9"/>
        <v>-8.3201049904225166E-2</v>
      </c>
    </row>
    <row r="57" spans="1:25" x14ac:dyDescent="0.2">
      <c r="A57" s="21"/>
      <c r="B57" s="121"/>
      <c r="C57" s="121"/>
      <c r="D57" s="121"/>
      <c r="E57" s="121"/>
      <c r="F57" s="121"/>
      <c r="G57" s="122"/>
      <c r="H57" s="122"/>
      <c r="I57" s="122"/>
      <c r="J57" s="122"/>
      <c r="K57" s="122"/>
      <c r="L57" s="122"/>
      <c r="M57" s="122"/>
      <c r="N57" s="2"/>
      <c r="R57" s="2">
        <v>13</v>
      </c>
      <c r="S57" s="22" t="str">
        <f t="shared" si="3"/>
        <v xml:space="preserve">CZ </v>
      </c>
      <c r="T57" s="20">
        <f t="shared" si="4"/>
        <v>2.277022133079476E-2</v>
      </c>
      <c r="U57" s="20">
        <f t="shared" si="5"/>
        <v>-5.3029685760068723E-3</v>
      </c>
      <c r="V57" s="98">
        <f t="shared" si="6"/>
        <v>26</v>
      </c>
      <c r="W57" s="4" t="str">
        <f t="shared" si="7"/>
        <v>GR</v>
      </c>
      <c r="X57" s="20">
        <f t="shared" si="8"/>
        <v>-6.7193049455795406E-2</v>
      </c>
      <c r="Y57" s="20">
        <f t="shared" si="9"/>
        <v>-6.7193049455795406E-2</v>
      </c>
    </row>
    <row r="58" spans="1:25" x14ac:dyDescent="0.2">
      <c r="A58" s="21"/>
      <c r="B58" s="121"/>
      <c r="C58" s="121"/>
      <c r="D58" s="121"/>
      <c r="E58" s="121"/>
      <c r="F58" s="121"/>
      <c r="G58" s="122"/>
      <c r="H58" s="122"/>
      <c r="I58" s="122"/>
      <c r="J58" s="122"/>
      <c r="K58" s="122"/>
      <c r="L58" s="122"/>
      <c r="M58" s="122"/>
      <c r="N58" s="2"/>
      <c r="R58" s="2">
        <v>14</v>
      </c>
      <c r="S58" s="22" t="str">
        <f t="shared" si="3"/>
        <v>BG</v>
      </c>
      <c r="T58" s="20">
        <f t="shared" si="4"/>
        <v>-1.0305165081448076E-2</v>
      </c>
      <c r="U58" s="20">
        <f t="shared" si="5"/>
        <v>-1.0305165081448076E-2</v>
      </c>
      <c r="V58" s="98">
        <f t="shared" si="6"/>
        <v>15</v>
      </c>
      <c r="W58" s="4" t="str">
        <f t="shared" si="7"/>
        <v>HR</v>
      </c>
      <c r="X58" s="20">
        <f t="shared" si="8"/>
        <v>-3.0854083033461266E-2</v>
      </c>
      <c r="Y58" s="20">
        <f t="shared" si="9"/>
        <v>-1.0923642656283761E-2</v>
      </c>
    </row>
    <row r="59" spans="1:25" x14ac:dyDescent="0.2">
      <c r="A59" s="21"/>
      <c r="B59" s="121"/>
      <c r="C59" s="121"/>
      <c r="D59" s="121"/>
      <c r="E59" s="121"/>
      <c r="F59" s="121"/>
      <c r="G59" s="122"/>
      <c r="H59" s="122"/>
      <c r="I59" s="122"/>
      <c r="J59" s="122"/>
      <c r="K59" s="122"/>
      <c r="L59" s="122"/>
      <c r="M59" s="122"/>
      <c r="N59" s="2"/>
      <c r="R59" s="2">
        <v>15</v>
      </c>
      <c r="S59" s="22" t="str">
        <f t="shared" si="3"/>
        <v>HR</v>
      </c>
      <c r="T59" s="20">
        <f t="shared" si="4"/>
        <v>-3.0854083033461266E-2</v>
      </c>
      <c r="U59" s="20">
        <f t="shared" si="5"/>
        <v>-1.0923642656283761E-2</v>
      </c>
      <c r="V59" s="98">
        <f t="shared" si="6"/>
        <v>21</v>
      </c>
      <c r="W59" s="4" t="str">
        <f t="shared" si="7"/>
        <v>HU</v>
      </c>
      <c r="X59" s="20">
        <f t="shared" si="8"/>
        <v>-4.0676469695565376E-2</v>
      </c>
      <c r="Y59" s="20">
        <f t="shared" si="9"/>
        <v>-2.7130046968382837E-2</v>
      </c>
    </row>
    <row r="60" spans="1:25" x14ac:dyDescent="0.2">
      <c r="A60" s="21"/>
      <c r="B60" s="121"/>
      <c r="C60" s="121"/>
      <c r="D60" s="121"/>
      <c r="E60" s="121"/>
      <c r="F60" s="121"/>
      <c r="G60" s="122"/>
      <c r="H60" s="122"/>
      <c r="I60" s="122"/>
      <c r="J60" s="122"/>
      <c r="K60" s="122"/>
      <c r="L60" s="122"/>
      <c r="M60" s="122"/>
      <c r="N60" s="2"/>
      <c r="R60" s="2">
        <v>16</v>
      </c>
      <c r="S60" s="22" t="str">
        <f t="shared" si="3"/>
        <v>BE</v>
      </c>
      <c r="T60" s="20">
        <f t="shared" si="4"/>
        <v>-1.3680264757530702E-2</v>
      </c>
      <c r="U60" s="20">
        <f t="shared" si="5"/>
        <v>-1.3680264757530702E-2</v>
      </c>
      <c r="V60" s="98">
        <f t="shared" si="6"/>
        <v>28</v>
      </c>
      <c r="W60" s="4" t="str">
        <f t="shared" si="7"/>
        <v>IE</v>
      </c>
      <c r="X60" s="20">
        <f t="shared" si="8"/>
        <v>-0.10680603583778681</v>
      </c>
      <c r="Y60" s="20">
        <f t="shared" si="9"/>
        <v>-0.10680603583778681</v>
      </c>
    </row>
    <row r="61" spans="1:25" x14ac:dyDescent="0.2">
      <c r="A61" s="21"/>
      <c r="B61" s="121"/>
      <c r="C61" s="121"/>
      <c r="D61" s="121"/>
      <c r="E61" s="121"/>
      <c r="F61" s="121"/>
      <c r="G61" s="122"/>
      <c r="H61" s="122"/>
      <c r="I61" s="122"/>
      <c r="J61" s="122"/>
      <c r="K61" s="122"/>
      <c r="L61" s="122"/>
      <c r="M61" s="122"/>
      <c r="N61" s="2"/>
      <c r="R61" s="2">
        <v>17</v>
      </c>
      <c r="S61" s="22" t="str">
        <f t="shared" si="3"/>
        <v>AT</v>
      </c>
      <c r="T61" s="20">
        <f t="shared" si="4"/>
        <v>-1.7380397778175904E-2</v>
      </c>
      <c r="U61" s="20">
        <f t="shared" si="5"/>
        <v>-1.7380397778175904E-2</v>
      </c>
      <c r="V61" s="98">
        <f t="shared" si="6"/>
        <v>7</v>
      </c>
      <c r="W61" s="4" t="str">
        <f t="shared" si="7"/>
        <v>IS</v>
      </c>
      <c r="X61" s="20">
        <f t="shared" si="8"/>
        <v>4.4142798738993294E-2</v>
      </c>
      <c r="Y61" s="20">
        <f t="shared" si="9"/>
        <v>4.1111437225574754E-2</v>
      </c>
    </row>
    <row r="62" spans="1:25" x14ac:dyDescent="0.2">
      <c r="A62" s="21"/>
      <c r="B62" s="21"/>
      <c r="C62" s="21"/>
      <c r="D62" s="21"/>
      <c r="E62" s="21"/>
      <c r="F62" s="21"/>
      <c r="G62" s="2"/>
      <c r="H62" s="2"/>
      <c r="I62" s="2"/>
      <c r="J62" s="2"/>
      <c r="K62" s="2"/>
      <c r="L62" s="2"/>
      <c r="M62" s="2"/>
      <c r="N62" s="2"/>
      <c r="R62" s="2">
        <v>18</v>
      </c>
      <c r="S62" s="22" t="str">
        <f t="shared" si="3"/>
        <v>SE</v>
      </c>
      <c r="T62" s="20">
        <f t="shared" si="4"/>
        <v>3.3949236836497532E-2</v>
      </c>
      <c r="U62" s="20">
        <f t="shared" si="5"/>
        <v>-2.1069399223448526E-2</v>
      </c>
      <c r="V62" s="98">
        <f t="shared" si="6"/>
        <v>29</v>
      </c>
      <c r="W62" s="4" t="str">
        <f t="shared" si="7"/>
        <v>IT</v>
      </c>
      <c r="X62" s="20">
        <f t="shared" si="8"/>
        <v>-0.12322848123670027</v>
      </c>
      <c r="Y62" s="20">
        <f t="shared" si="9"/>
        <v>-0.12322848123670027</v>
      </c>
    </row>
    <row r="63" spans="1:25" x14ac:dyDescent="0.2">
      <c r="A63" s="21"/>
      <c r="B63" s="306" t="s">
        <v>125</v>
      </c>
      <c r="C63" s="306"/>
      <c r="D63" s="306"/>
      <c r="E63" s="306"/>
      <c r="F63" s="306"/>
      <c r="G63" s="306"/>
      <c r="H63" s="306"/>
      <c r="I63" s="306"/>
      <c r="J63" s="306"/>
      <c r="K63" s="306"/>
      <c r="L63" s="306"/>
      <c r="M63" s="306"/>
      <c r="N63" s="2"/>
      <c r="R63" s="2">
        <v>19</v>
      </c>
      <c r="S63" s="22" t="str">
        <f t="shared" si="3"/>
        <v>Insurance Europe</v>
      </c>
      <c r="T63" s="20">
        <f t="shared" si="4"/>
        <v>-2.2010802283480624E-2</v>
      </c>
      <c r="U63" s="20">
        <f t="shared" si="5"/>
        <v>-2.5373344515980389E-2</v>
      </c>
      <c r="V63" s="98">
        <f t="shared" si="6"/>
        <v>33</v>
      </c>
      <c r="W63" s="4" t="str">
        <f t="shared" si="7"/>
        <v>LI</v>
      </c>
      <c r="X63" s="20">
        <f t="shared" si="8"/>
        <v>-0.42981714336413646</v>
      </c>
      <c r="Y63" s="20">
        <f t="shared" si="9"/>
        <v>-0.49082997240500958</v>
      </c>
    </row>
    <row r="64" spans="1:25" x14ac:dyDescent="0.2">
      <c r="A64" s="21"/>
      <c r="B64" s="121"/>
      <c r="C64" s="121"/>
      <c r="D64" s="121"/>
      <c r="E64" s="121"/>
      <c r="F64" s="121"/>
      <c r="G64" s="122"/>
      <c r="H64" s="122"/>
      <c r="I64" s="122"/>
      <c r="J64" s="122"/>
      <c r="K64" s="122"/>
      <c r="L64" s="122"/>
      <c r="M64" s="122"/>
      <c r="N64" s="2"/>
      <c r="R64" s="2">
        <v>20</v>
      </c>
      <c r="S64" s="22" t="str">
        <f t="shared" si="3"/>
        <v>FI</v>
      </c>
      <c r="T64" s="20">
        <f t="shared" si="4"/>
        <v>-2.6085556330846416E-2</v>
      </c>
      <c r="U64" s="20">
        <f t="shared" si="5"/>
        <v>-2.6085556330846416E-2</v>
      </c>
      <c r="V64" s="98">
        <f t="shared" si="6"/>
        <v>30</v>
      </c>
      <c r="W64" s="4" t="str">
        <f t="shared" si="7"/>
        <v>LU</v>
      </c>
      <c r="X64" s="20">
        <f t="shared" si="8"/>
        <v>-0.12545931758530182</v>
      </c>
      <c r="Y64" s="20">
        <f t="shared" si="9"/>
        <v>-0.12545931758530182</v>
      </c>
    </row>
    <row r="65" spans="1:25" x14ac:dyDescent="0.2">
      <c r="A65" s="21"/>
      <c r="B65" s="121"/>
      <c r="C65" s="121"/>
      <c r="D65" s="121"/>
      <c r="E65" s="121"/>
      <c r="F65" s="121"/>
      <c r="G65" s="122"/>
      <c r="H65" s="122"/>
      <c r="I65" s="122"/>
      <c r="J65" s="122"/>
      <c r="K65" s="122"/>
      <c r="L65" s="122"/>
      <c r="M65" s="122"/>
      <c r="N65" s="2"/>
      <c r="R65" s="2">
        <v>21</v>
      </c>
      <c r="S65" s="22" t="str">
        <f t="shared" si="3"/>
        <v>HU</v>
      </c>
      <c r="T65" s="20">
        <f t="shared" si="4"/>
        <v>-4.0676469695565376E-2</v>
      </c>
      <c r="U65" s="20">
        <f t="shared" si="5"/>
        <v>-2.7130046968382837E-2</v>
      </c>
      <c r="V65" s="98">
        <f t="shared" si="6"/>
        <v>32</v>
      </c>
      <c r="W65" s="4" t="str">
        <f t="shared" si="7"/>
        <v>LV</v>
      </c>
      <c r="X65" s="20">
        <f t="shared" si="8"/>
        <v>-0.28417459362546305</v>
      </c>
      <c r="Y65" s="20">
        <f t="shared" si="9"/>
        <v>-0.28659872368797012</v>
      </c>
    </row>
    <row r="66" spans="1:25" x14ac:dyDescent="0.2">
      <c r="A66" s="21"/>
      <c r="B66" s="121"/>
      <c r="C66" s="121"/>
      <c r="D66" s="121"/>
      <c r="E66" s="121"/>
      <c r="F66" s="121"/>
      <c r="G66" s="122"/>
      <c r="H66" s="122"/>
      <c r="I66" s="122"/>
      <c r="J66" s="122"/>
      <c r="K66" s="122"/>
      <c r="L66" s="122"/>
      <c r="M66" s="122"/>
      <c r="N66" s="2"/>
      <c r="R66" s="2">
        <v>22</v>
      </c>
      <c r="S66" s="22" t="str">
        <f t="shared" si="3"/>
        <v>SI</v>
      </c>
      <c r="T66" s="20">
        <f t="shared" si="4"/>
        <v>-3.2951289398280847E-2</v>
      </c>
      <c r="U66" s="20">
        <f t="shared" si="5"/>
        <v>-3.2951289398280847E-2</v>
      </c>
      <c r="V66" s="98">
        <f t="shared" si="6"/>
        <v>24</v>
      </c>
      <c r="W66" s="4" t="str">
        <f t="shared" si="7"/>
        <v>MT</v>
      </c>
      <c r="X66" s="20">
        <f t="shared" si="8"/>
        <v>-5.311776327080775E-2</v>
      </c>
      <c r="Y66" s="20">
        <f t="shared" si="9"/>
        <v>-5.311776327080775E-2</v>
      </c>
    </row>
    <row r="67" spans="1:25" x14ac:dyDescent="0.2">
      <c r="A67" s="21"/>
      <c r="B67" s="121"/>
      <c r="C67" s="121"/>
      <c r="D67" s="121"/>
      <c r="E67" s="121"/>
      <c r="F67" s="121"/>
      <c r="G67" s="122"/>
      <c r="H67" s="122"/>
      <c r="I67" s="122"/>
      <c r="J67" s="122"/>
      <c r="K67" s="122"/>
      <c r="L67" s="122"/>
      <c r="M67" s="122"/>
      <c r="N67" s="2"/>
      <c r="R67" s="2">
        <v>23</v>
      </c>
      <c r="S67" s="22" t="str">
        <f t="shared" si="3"/>
        <v>EE</v>
      </c>
      <c r="T67" s="20">
        <f t="shared" si="4"/>
        <v>-4.3307604335430794E-2</v>
      </c>
      <c r="U67" s="20">
        <f t="shared" si="5"/>
        <v>-4.3307604335430794E-2</v>
      </c>
      <c r="V67" s="98">
        <f t="shared" si="6"/>
        <v>9</v>
      </c>
      <c r="W67" s="4" t="str">
        <f t="shared" si="7"/>
        <v>NL</v>
      </c>
      <c r="X67" s="20">
        <f t="shared" si="8"/>
        <v>1.1207063899878467E-2</v>
      </c>
      <c r="Y67" s="20">
        <f t="shared" si="9"/>
        <v>1.1207063899878467E-2</v>
      </c>
    </row>
    <row r="68" spans="1:25" x14ac:dyDescent="0.2">
      <c r="A68" s="21"/>
      <c r="B68" s="121"/>
      <c r="C68" s="121"/>
      <c r="D68" s="121"/>
      <c r="E68" s="121"/>
      <c r="F68" s="121"/>
      <c r="G68" s="122"/>
      <c r="H68" s="122"/>
      <c r="I68" s="122"/>
      <c r="J68" s="122"/>
      <c r="K68" s="122"/>
      <c r="L68" s="122"/>
      <c r="M68" s="122"/>
      <c r="N68" s="2"/>
      <c r="R68" s="2">
        <v>24</v>
      </c>
      <c r="S68" s="22" t="str">
        <f t="shared" si="3"/>
        <v>MT</v>
      </c>
      <c r="T68" s="20">
        <f t="shared" si="4"/>
        <v>-5.311776327080775E-2</v>
      </c>
      <c r="U68" s="20">
        <f t="shared" si="5"/>
        <v>-5.311776327080775E-2</v>
      </c>
      <c r="V68" s="98">
        <f t="shared" si="6"/>
        <v>2</v>
      </c>
      <c r="W68" s="4" t="str">
        <f t="shared" si="7"/>
        <v>NO</v>
      </c>
      <c r="X68" s="20">
        <f t="shared" si="8"/>
        <v>0.10416997425390595</v>
      </c>
      <c r="Y68" s="20">
        <f t="shared" si="9"/>
        <v>7.5076930818483767E-2</v>
      </c>
    </row>
    <row r="69" spans="1:25" x14ac:dyDescent="0.2">
      <c r="A69" s="21"/>
      <c r="B69" s="121"/>
      <c r="C69" s="121"/>
      <c r="D69" s="121"/>
      <c r="E69" s="121"/>
      <c r="F69" s="121"/>
      <c r="G69" s="122"/>
      <c r="H69" s="122"/>
      <c r="I69" s="122"/>
      <c r="J69" s="122"/>
      <c r="K69" s="122"/>
      <c r="L69" s="122"/>
      <c r="M69" s="122"/>
      <c r="N69" s="2"/>
      <c r="R69" s="2">
        <v>25</v>
      </c>
      <c r="S69" s="22" t="str">
        <f t="shared" si="3"/>
        <v>RO</v>
      </c>
      <c r="T69" s="20">
        <f t="shared" si="4"/>
        <v>-6.414424880505476E-2</v>
      </c>
      <c r="U69" s="20">
        <f t="shared" si="5"/>
        <v>-5.8167676062273466E-2</v>
      </c>
      <c r="V69" s="98">
        <f t="shared" si="6"/>
        <v>5</v>
      </c>
      <c r="W69" s="4" t="str">
        <f t="shared" si="7"/>
        <v>PL</v>
      </c>
      <c r="X69" s="20">
        <f t="shared" si="8"/>
        <v>1.3775605151573833E-2</v>
      </c>
      <c r="Y69" s="20">
        <f t="shared" si="9"/>
        <v>4.572652729556026E-2</v>
      </c>
    </row>
    <row r="70" spans="1:25" x14ac:dyDescent="0.2">
      <c r="A70" s="21"/>
      <c r="B70" s="121"/>
      <c r="C70" s="121"/>
      <c r="D70" s="121"/>
      <c r="E70" s="121"/>
      <c r="F70" s="121"/>
      <c r="G70" s="122"/>
      <c r="H70" s="122"/>
      <c r="I70" s="122"/>
      <c r="J70" s="122"/>
      <c r="K70" s="122"/>
      <c r="L70" s="122"/>
      <c r="M70" s="122"/>
      <c r="N70" s="2"/>
      <c r="R70" s="2">
        <v>26</v>
      </c>
      <c r="S70" s="22" t="str">
        <f t="shared" si="3"/>
        <v>GR</v>
      </c>
      <c r="T70" s="20">
        <f t="shared" si="4"/>
        <v>-6.7193049455795406E-2</v>
      </c>
      <c r="U70" s="20">
        <f t="shared" si="5"/>
        <v>-6.7193049455795406E-2</v>
      </c>
      <c r="V70" s="98">
        <f t="shared" si="6"/>
        <v>31</v>
      </c>
      <c r="W70" s="4" t="str">
        <f t="shared" si="7"/>
        <v>PT</v>
      </c>
      <c r="X70" s="20">
        <f t="shared" si="8"/>
        <v>-0.28589097147763642</v>
      </c>
      <c r="Y70" s="20">
        <f t="shared" si="9"/>
        <v>-0.28589097147763642</v>
      </c>
    </row>
    <row r="71" spans="1:25" x14ac:dyDescent="0.2">
      <c r="A71" s="21"/>
      <c r="B71" s="121"/>
      <c r="C71" s="121"/>
      <c r="D71" s="121"/>
      <c r="E71" s="121"/>
      <c r="F71" s="121"/>
      <c r="G71" s="122"/>
      <c r="H71" s="122"/>
      <c r="I71" s="122"/>
      <c r="J71" s="122"/>
      <c r="K71" s="122"/>
      <c r="L71" s="122"/>
      <c r="M71" s="122"/>
      <c r="N71" s="2"/>
      <c r="R71" s="2">
        <v>27</v>
      </c>
      <c r="S71" s="22" t="str">
        <f t="shared" si="3"/>
        <v>FR</v>
      </c>
      <c r="T71" s="20">
        <f t="shared" si="4"/>
        <v>-8.3201049904225166E-2</v>
      </c>
      <c r="U71" s="20">
        <f t="shared" si="5"/>
        <v>-8.3201049904225166E-2</v>
      </c>
      <c r="V71" s="98">
        <f t="shared" si="6"/>
        <v>25</v>
      </c>
      <c r="W71" s="4" t="str">
        <f t="shared" si="7"/>
        <v>RO</v>
      </c>
      <c r="X71" s="20">
        <f t="shared" si="8"/>
        <v>-6.414424880505476E-2</v>
      </c>
      <c r="Y71" s="20">
        <f t="shared" si="9"/>
        <v>-5.8167676062273466E-2</v>
      </c>
    </row>
    <row r="72" spans="1:25" x14ac:dyDescent="0.2">
      <c r="A72" s="21"/>
      <c r="B72" s="121"/>
      <c r="C72" s="121"/>
      <c r="D72" s="121"/>
      <c r="E72" s="121"/>
      <c r="F72" s="121"/>
      <c r="G72" s="122"/>
      <c r="H72" s="122"/>
      <c r="I72" s="122"/>
      <c r="J72" s="122"/>
      <c r="K72" s="122"/>
      <c r="L72" s="122"/>
      <c r="M72" s="122"/>
      <c r="N72" s="2"/>
      <c r="R72" s="2">
        <v>28</v>
      </c>
      <c r="S72" s="22" t="str">
        <f t="shared" si="3"/>
        <v>IE</v>
      </c>
      <c r="T72" s="20">
        <f t="shared" si="4"/>
        <v>-0.10680603583778681</v>
      </c>
      <c r="U72" s="20">
        <f t="shared" si="5"/>
        <v>-0.10680603583778681</v>
      </c>
      <c r="V72" s="98">
        <f t="shared" si="6"/>
        <v>18</v>
      </c>
      <c r="W72" s="4" t="str">
        <f t="shared" si="7"/>
        <v>SE</v>
      </c>
      <c r="X72" s="20">
        <f t="shared" si="8"/>
        <v>3.3949236836497532E-2</v>
      </c>
      <c r="Y72" s="20">
        <f t="shared" si="9"/>
        <v>-2.1069399223448526E-2</v>
      </c>
    </row>
    <row r="73" spans="1:25" x14ac:dyDescent="0.2">
      <c r="A73" s="21"/>
      <c r="B73" s="121"/>
      <c r="C73" s="121"/>
      <c r="D73" s="121"/>
      <c r="E73" s="121"/>
      <c r="F73" s="121"/>
      <c r="G73" s="122"/>
      <c r="H73" s="122"/>
      <c r="I73" s="122"/>
      <c r="J73" s="122"/>
      <c r="K73" s="122"/>
      <c r="L73" s="122"/>
      <c r="M73" s="122"/>
      <c r="N73" s="2"/>
      <c r="R73" s="2">
        <v>29</v>
      </c>
      <c r="S73" s="22" t="str">
        <f t="shared" si="3"/>
        <v>IT</v>
      </c>
      <c r="T73" s="20">
        <f t="shared" si="4"/>
        <v>-0.12322848123670027</v>
      </c>
      <c r="U73" s="20">
        <f t="shared" si="5"/>
        <v>-0.12322848123670027</v>
      </c>
      <c r="V73" s="98">
        <f t="shared" si="6"/>
        <v>22</v>
      </c>
      <c r="W73" s="4" t="str">
        <f t="shared" si="7"/>
        <v>SI</v>
      </c>
      <c r="X73" s="20">
        <f t="shared" si="8"/>
        <v>-3.2951289398280847E-2</v>
      </c>
      <c r="Y73" s="20">
        <f t="shared" si="9"/>
        <v>-3.2951289398280847E-2</v>
      </c>
    </row>
    <row r="74" spans="1:25" x14ac:dyDescent="0.2">
      <c r="A74" s="21"/>
      <c r="B74" s="121"/>
      <c r="C74" s="121"/>
      <c r="D74" s="121"/>
      <c r="E74" s="121"/>
      <c r="F74" s="121"/>
      <c r="G74" s="122"/>
      <c r="H74" s="122"/>
      <c r="I74" s="122"/>
      <c r="J74" s="122"/>
      <c r="K74" s="122"/>
      <c r="L74" s="122"/>
      <c r="M74" s="122"/>
      <c r="N74" s="2"/>
      <c r="R74" s="2">
        <v>30</v>
      </c>
      <c r="S74" s="22" t="str">
        <f t="shared" si="3"/>
        <v>LU</v>
      </c>
      <c r="T74" s="20">
        <f t="shared" si="4"/>
        <v>-0.12545931758530182</v>
      </c>
      <c r="U74" s="20">
        <f t="shared" si="5"/>
        <v>-0.12545931758530182</v>
      </c>
      <c r="V74" s="98">
        <f t="shared" si="6"/>
        <v>10</v>
      </c>
      <c r="W74" s="4" t="str">
        <f t="shared" si="7"/>
        <v xml:space="preserve">SK </v>
      </c>
      <c r="X74" s="20">
        <f t="shared" si="8"/>
        <v>1.0531594784352949E-2</v>
      </c>
      <c r="Y74" s="20">
        <f t="shared" si="9"/>
        <v>1.0531594784352949E-2</v>
      </c>
    </row>
    <row r="75" spans="1:25" x14ac:dyDescent="0.2">
      <c r="A75" s="21"/>
      <c r="B75" s="121"/>
      <c r="C75" s="121"/>
      <c r="D75" s="121"/>
      <c r="E75" s="121"/>
      <c r="F75" s="121"/>
      <c r="G75" s="122"/>
      <c r="H75" s="122"/>
      <c r="I75" s="122"/>
      <c r="J75" s="122"/>
      <c r="K75" s="122"/>
      <c r="L75" s="122"/>
      <c r="M75" s="122"/>
      <c r="N75" s="2"/>
      <c r="R75" s="2">
        <v>31</v>
      </c>
      <c r="S75" s="22" t="str">
        <f t="shared" si="3"/>
        <v>PT</v>
      </c>
      <c r="T75" s="20">
        <f t="shared" si="4"/>
        <v>-0.28589097147763642</v>
      </c>
      <c r="U75" s="20">
        <f t="shared" si="5"/>
        <v>-0.28589097147763642</v>
      </c>
      <c r="V75" s="98">
        <f t="shared" si="6"/>
        <v>1</v>
      </c>
      <c r="W75" s="4" t="str">
        <f t="shared" si="7"/>
        <v>TR</v>
      </c>
      <c r="X75" s="20">
        <f t="shared" si="8"/>
        <v>6.2800872229227256E-3</v>
      </c>
      <c r="Y75" s="20">
        <f t="shared" si="9"/>
        <v>0.17830282389669372</v>
      </c>
    </row>
    <row r="76" spans="1:25" x14ac:dyDescent="0.2">
      <c r="A76" s="21"/>
      <c r="B76" s="121"/>
      <c r="C76" s="121"/>
      <c r="D76" s="121"/>
      <c r="E76" s="121"/>
      <c r="F76" s="121"/>
      <c r="G76" s="122"/>
      <c r="H76" s="122"/>
      <c r="I76" s="122"/>
      <c r="J76" s="122"/>
      <c r="K76" s="122"/>
      <c r="L76" s="122"/>
      <c r="M76" s="122"/>
      <c r="N76" s="2"/>
      <c r="R76" s="2">
        <v>32</v>
      </c>
      <c r="S76" s="22" t="str">
        <f t="shared" si="3"/>
        <v>LV</v>
      </c>
      <c r="T76" s="20">
        <f t="shared" si="4"/>
        <v>-0.28417459362546305</v>
      </c>
      <c r="U76" s="20">
        <f t="shared" si="5"/>
        <v>-0.28659872368797012</v>
      </c>
      <c r="V76" s="98">
        <f t="shared" si="6"/>
        <v>6</v>
      </c>
      <c r="W76" s="4" t="str">
        <f t="shared" si="7"/>
        <v>UK</v>
      </c>
      <c r="X76" s="20">
        <f t="shared" si="8"/>
        <v>3.1637826567921135E-2</v>
      </c>
      <c r="Y76" s="20">
        <f t="shared" si="9"/>
        <v>4.3711924043839501E-2</v>
      </c>
    </row>
    <row r="77" spans="1:25" ht="10.8" thickBot="1" x14ac:dyDescent="0.25">
      <c r="A77" s="21"/>
      <c r="B77" s="121"/>
      <c r="C77" s="121"/>
      <c r="D77" s="121"/>
      <c r="E77" s="121"/>
      <c r="F77" s="121"/>
      <c r="G77" s="122"/>
      <c r="H77" s="122"/>
      <c r="I77" s="122"/>
      <c r="J77" s="122"/>
      <c r="K77" s="122"/>
      <c r="L77" s="122"/>
      <c r="M77" s="122"/>
      <c r="N77" s="2"/>
      <c r="R77" s="2">
        <v>33</v>
      </c>
      <c r="S77" s="23" t="str">
        <f t="shared" si="3"/>
        <v>LI</v>
      </c>
      <c r="T77" s="24">
        <f t="shared" si="4"/>
        <v>-0.42981714336413646</v>
      </c>
      <c r="U77" s="24">
        <f t="shared" si="5"/>
        <v>-0.49082997240500958</v>
      </c>
      <c r="V77" s="98">
        <f t="shared" si="6"/>
        <v>19</v>
      </c>
      <c r="W77" s="4" t="str">
        <f t="shared" si="7"/>
        <v>Insurance Europe</v>
      </c>
      <c r="X77" s="20">
        <f t="shared" si="8"/>
        <v>-2.2010802283480624E-2</v>
      </c>
      <c r="Y77" s="20">
        <f t="shared" si="9"/>
        <v>-2.5373344515980389E-2</v>
      </c>
    </row>
    <row r="78" spans="1:25" x14ac:dyDescent="0.2">
      <c r="A78" s="21"/>
      <c r="B78" s="121"/>
      <c r="C78" s="121"/>
      <c r="D78" s="121"/>
      <c r="E78" s="121"/>
      <c r="F78" s="121"/>
      <c r="G78" s="122"/>
      <c r="H78" s="122"/>
      <c r="I78" s="122"/>
      <c r="J78" s="122"/>
      <c r="K78" s="122"/>
      <c r="L78" s="122"/>
      <c r="M78" s="122"/>
      <c r="N78" s="2"/>
      <c r="S78" s="4"/>
      <c r="T78" s="203"/>
      <c r="U78" s="203"/>
      <c r="V78" s="4"/>
      <c r="W78" s="202"/>
      <c r="X78" s="20"/>
      <c r="Y78" s="20"/>
    </row>
    <row r="79" spans="1:25" x14ac:dyDescent="0.2">
      <c r="A79" s="25"/>
      <c r="B79" s="123"/>
      <c r="C79" s="124"/>
      <c r="D79" s="124"/>
      <c r="E79" s="124"/>
      <c r="F79" s="124"/>
      <c r="G79" s="121"/>
      <c r="H79" s="121"/>
      <c r="I79" s="121"/>
      <c r="J79" s="121"/>
      <c r="K79" s="121"/>
      <c r="L79" s="121"/>
      <c r="M79" s="121"/>
    </row>
    <row r="81" spans="1:41" ht="13.2" x14ac:dyDescent="0.25">
      <c r="A81" s="280" t="s">
        <v>118</v>
      </c>
      <c r="B81" s="280"/>
      <c r="C81" s="280"/>
      <c r="D81" s="280"/>
      <c r="E81" s="280"/>
      <c r="F81" s="280"/>
      <c r="G81" s="26"/>
      <c r="H81" s="27"/>
    </row>
    <row r="82" spans="1:41" x14ac:dyDescent="0.2">
      <c r="I82" s="306" t="str">
        <f>CONCATENATE(G84," market shares by country at current exchange rates")</f>
        <v>2011 market shares by country at current exchange rates</v>
      </c>
      <c r="J82" s="306"/>
      <c r="K82" s="306"/>
      <c r="L82" s="306"/>
      <c r="M82" s="306"/>
      <c r="N82" s="306"/>
    </row>
    <row r="83" spans="1:41" ht="10.8" thickBot="1" x14ac:dyDescent="0.25">
      <c r="A83" s="312" t="s">
        <v>110</v>
      </c>
      <c r="B83" s="312"/>
      <c r="I83" s="124"/>
      <c r="J83" s="124"/>
      <c r="K83" s="124"/>
      <c r="L83" s="124"/>
      <c r="M83" s="124"/>
      <c r="N83" s="124"/>
      <c r="AK83" s="2" t="s">
        <v>116</v>
      </c>
      <c r="AL83" s="2" t="s">
        <v>126</v>
      </c>
    </row>
    <row r="84" spans="1:41" ht="10.8" thickBot="1" x14ac:dyDescent="0.25">
      <c r="A84" s="293" t="s">
        <v>4</v>
      </c>
      <c r="B84" s="294"/>
      <c r="C84" s="106">
        <f t="shared" ref="C84:C116" si="10">AE84</f>
        <v>2007</v>
      </c>
      <c r="D84" s="106">
        <f t="shared" ref="D84:D116" si="11">AF84</f>
        <v>2008</v>
      </c>
      <c r="E84" s="106">
        <f t="shared" ref="E84:E116" si="12">AG84</f>
        <v>2009</v>
      </c>
      <c r="F84" s="106">
        <f t="shared" ref="F84:F116" si="13">AH84</f>
        <v>2010</v>
      </c>
      <c r="G84" s="107">
        <f>L7</f>
        <v>2011</v>
      </c>
      <c r="H84" s="2"/>
      <c r="I84" s="124"/>
      <c r="J84" s="124"/>
      <c r="K84" s="124"/>
      <c r="L84" s="124"/>
      <c r="M84" s="124"/>
      <c r="N84" s="124"/>
      <c r="T84" s="28" t="str">
        <f t="shared" ref="T84:T117" si="14">+A7</f>
        <v>Country</v>
      </c>
      <c r="U84" s="29"/>
      <c r="V84" s="232">
        <f>+H7</f>
        <v>2007</v>
      </c>
      <c r="W84" s="232">
        <f>+I7</f>
        <v>2008</v>
      </c>
      <c r="X84" s="232">
        <f>+J7</f>
        <v>2009</v>
      </c>
      <c r="Y84" s="232">
        <f>+K7</f>
        <v>2010</v>
      </c>
      <c r="Z84" s="233">
        <f>+L7</f>
        <v>2011</v>
      </c>
      <c r="AE84" s="2">
        <f>V84</f>
        <v>2007</v>
      </c>
      <c r="AF84" s="2">
        <f>W84</f>
        <v>2008</v>
      </c>
      <c r="AG84" s="2">
        <f>X84</f>
        <v>2009</v>
      </c>
      <c r="AH84" s="2">
        <f>Y84</f>
        <v>2010</v>
      </c>
      <c r="AI84" s="2">
        <f>Z84</f>
        <v>2011</v>
      </c>
      <c r="AL84" s="210">
        <f>Z84</f>
        <v>2011</v>
      </c>
    </row>
    <row r="85" spans="1:41" ht="11.25" customHeight="1" x14ac:dyDescent="0.2">
      <c r="A85" s="30" t="str">
        <f t="shared" ref="A85:A116" si="15">AB85</f>
        <v>UK</v>
      </c>
      <c r="B85" s="31" t="str">
        <f t="shared" ref="B85:B116" si="16">AC85</f>
        <v>United Kingdom</v>
      </c>
      <c r="C85" s="32">
        <f t="shared" si="10"/>
        <v>0.31029903731089875</v>
      </c>
      <c r="D85" s="33">
        <f t="shared" si="11"/>
        <v>0.23356602190114514</v>
      </c>
      <c r="E85" s="33">
        <f t="shared" si="12"/>
        <v>0.19352119265574272</v>
      </c>
      <c r="F85" s="33">
        <f t="shared" si="13"/>
        <v>0.18748149167861983</v>
      </c>
      <c r="G85" s="125">
        <f t="shared" ref="G85:G116" si="17">AI85</f>
        <v>0.19776598662708947</v>
      </c>
      <c r="H85" s="34"/>
      <c r="I85" s="124"/>
      <c r="J85" s="124"/>
      <c r="K85" s="124"/>
      <c r="L85" s="124"/>
      <c r="M85" s="124"/>
      <c r="N85" s="124"/>
      <c r="Q85" s="2" t="str">
        <f t="shared" ref="Q85:Q93" si="18">+A85</f>
        <v>UK</v>
      </c>
      <c r="R85" s="20">
        <f t="shared" ref="R85:R93" si="19">+G85</f>
        <v>0.19776598662708947</v>
      </c>
      <c r="S85" s="2">
        <f>RANK(Z85,$Z$85:$Z$116)</f>
        <v>12</v>
      </c>
      <c r="T85" s="28" t="str">
        <f t="shared" si="14"/>
        <v>AT</v>
      </c>
      <c r="U85" s="205" t="str">
        <f t="shared" ref="U85:U116" si="20">B8</f>
        <v>Austria</v>
      </c>
      <c r="V85" s="35">
        <f t="shared" ref="V85:V117" si="21">IF(H8="n.a.","n.a.",H8/$H$40)</f>
        <v>1.3441315775427662E-2</v>
      </c>
      <c r="W85" s="35">
        <f t="shared" ref="W85:W117" si="22">IF(I8="n.a.","n.a.",I8/$I$40)</f>
        <v>1.529705599238596E-2</v>
      </c>
      <c r="X85" s="35">
        <f t="shared" ref="X85:X117" si="23">IF(J8="n.a.","n.a.",J8/$J$40)</f>
        <v>1.5473473099406448E-2</v>
      </c>
      <c r="Y85" s="35">
        <f t="shared" ref="Y85:Y117" si="24">IF(K8="n.a.","n.a.",+K8/$K$40)</f>
        <v>1.5171131793618464E-2</v>
      </c>
      <c r="Z85" s="36">
        <f t="shared" ref="Z85:Z117" si="25">IF(L8="n.a.","n.a.",L8/$L$40)</f>
        <v>1.5242961295592272E-2</v>
      </c>
      <c r="AA85" s="2">
        <v>1</v>
      </c>
      <c r="AB85" s="2" t="str">
        <f>VLOOKUP($AA85,$S$85:$Z$116,2,FALSE)</f>
        <v>UK</v>
      </c>
      <c r="AC85" s="2" t="str">
        <f>VLOOKUP($AA85,$S$85:$Z$116,3,FALSE)</f>
        <v>United Kingdom</v>
      </c>
      <c r="AE85" s="20">
        <f>VLOOKUP($AA85,$S$85:$Z$116,4,FALSE)</f>
        <v>0.31029903731089875</v>
      </c>
      <c r="AF85" s="20">
        <f>VLOOKUP($AA85,$S$85:$Z$116,5,FALSE)</f>
        <v>0.23356602190114514</v>
      </c>
      <c r="AG85" s="20">
        <f>VLOOKUP($AA85,$S$85:$Z$116,6,FALSE)</f>
        <v>0.19352119265574272</v>
      </c>
      <c r="AH85" s="20">
        <f>VLOOKUP($AA85,$S$85:$Z$116,7,FALSE)</f>
        <v>0.18748149167861983</v>
      </c>
      <c r="AI85" s="20">
        <f>VLOOKUP($AA85,$S$85:$Z$116,8,FALSE)</f>
        <v>0.19776598662708947</v>
      </c>
      <c r="AJ85" s="2">
        <f>RANK(AL85,$AL$85:$AL$116,0)</f>
        <v>12</v>
      </c>
      <c r="AK85" s="2" t="str">
        <f>T85</f>
        <v>AT</v>
      </c>
      <c r="AL85" s="103">
        <v>1.4577198973469962E-2</v>
      </c>
      <c r="AM85" s="2">
        <v>1</v>
      </c>
      <c r="AN85" s="2" t="str">
        <f t="shared" ref="AN85:AN116" si="26">VLOOKUP(AM85,$AJ$85:$AL$117,2,FALSE)</f>
        <v>UK</v>
      </c>
      <c r="AO85" s="101">
        <f>VLOOKUP(AM85,$AJ$85:$AL$116,3,FALSE)</f>
        <v>0.24077068570689644</v>
      </c>
    </row>
    <row r="86" spans="1:41" x14ac:dyDescent="0.2">
      <c r="A86" s="6" t="str">
        <f t="shared" si="15"/>
        <v>FR</v>
      </c>
      <c r="B86" s="37" t="str">
        <f t="shared" si="16"/>
        <v xml:space="preserve">France </v>
      </c>
      <c r="C86" s="38">
        <f t="shared" si="10"/>
        <v>0.165736148378229</v>
      </c>
      <c r="D86" s="39">
        <f t="shared" si="11"/>
        <v>0.17283390128710704</v>
      </c>
      <c r="E86" s="39">
        <f t="shared" si="12"/>
        <v>0.18818910566954025</v>
      </c>
      <c r="F86" s="39">
        <f t="shared" si="13"/>
        <v>0.18779927504927324</v>
      </c>
      <c r="G86" s="125">
        <f t="shared" si="17"/>
        <v>0.17604916147941735</v>
      </c>
      <c r="H86" s="34"/>
      <c r="I86" s="124"/>
      <c r="J86" s="124"/>
      <c r="K86" s="124"/>
      <c r="L86" s="124"/>
      <c r="M86" s="124"/>
      <c r="N86" s="124"/>
      <c r="Q86" s="2" t="str">
        <f t="shared" si="18"/>
        <v>FR</v>
      </c>
      <c r="R86" s="20">
        <f t="shared" si="19"/>
        <v>0.17604916147941735</v>
      </c>
      <c r="S86" s="2">
        <f t="shared" ref="S86:S116" si="27">RANK(Z86,$Z$85:$Z$116)</f>
        <v>9</v>
      </c>
      <c r="T86" s="40" t="str">
        <f t="shared" si="14"/>
        <v>BE</v>
      </c>
      <c r="U86" s="12" t="str">
        <f t="shared" si="20"/>
        <v>Belgium</v>
      </c>
      <c r="V86" s="41">
        <f t="shared" si="21"/>
        <v>2.64126850814486E-2</v>
      </c>
      <c r="W86" s="41">
        <f t="shared" si="22"/>
        <v>2.762225270414926E-2</v>
      </c>
      <c r="X86" s="41">
        <f t="shared" si="23"/>
        <v>2.6808086720435564E-2</v>
      </c>
      <c r="Y86" s="41">
        <f t="shared" si="24"/>
        <v>2.6831962890320131E-2</v>
      </c>
      <c r="Z86" s="42">
        <f t="shared" si="25"/>
        <v>2.7060518250925963E-2</v>
      </c>
      <c r="AA86" s="2">
        <v>2</v>
      </c>
      <c r="AB86" s="2" t="str">
        <f t="shared" ref="AB86:AB116" si="28">VLOOKUP($AA86,$S$85:$Z$116,2,FALSE)</f>
        <v>FR</v>
      </c>
      <c r="AC86" s="2" t="str">
        <f t="shared" ref="AC86:AC116" si="29">VLOOKUP($AA86,$S$85:$Y$117,3,FALSE)</f>
        <v xml:space="preserve">France </v>
      </c>
      <c r="AE86" s="20">
        <f t="shared" ref="AE86:AE116" si="30">VLOOKUP($AA86,$S$85:$Z$117,4,FALSE)</f>
        <v>0.165736148378229</v>
      </c>
      <c r="AF86" s="20">
        <f t="shared" ref="AF86:AF116" si="31">VLOOKUP($AA86,$S$85:$Z$117,5,FALSE)</f>
        <v>0.17283390128710704</v>
      </c>
      <c r="AG86" s="20">
        <f t="shared" ref="AG86:AG116" si="32">VLOOKUP($AA86,$S$85:$Z$117,6,FALSE)</f>
        <v>0.18818910566954025</v>
      </c>
      <c r="AH86" s="20">
        <f t="shared" ref="AH86:AH116" si="33">VLOOKUP($AA86,$S$85:$Z$117,7,FALSE)</f>
        <v>0.18779927504927324</v>
      </c>
      <c r="AI86" s="20">
        <f t="shared" ref="AI86:AI116" si="34">VLOOKUP($AA86,$S$85:$Z$117,8,FALSE)</f>
        <v>0.17604916147941735</v>
      </c>
      <c r="AJ86" s="2">
        <f t="shared" ref="AJ86:AJ116" si="35">RANK(AL86,$AL$85:$AL$116,0)</f>
        <v>8</v>
      </c>
      <c r="AK86" s="2" t="str">
        <f t="shared" ref="AK86:AK116" si="36">T86</f>
        <v>BE</v>
      </c>
      <c r="AL86" s="103">
        <v>2.5878603981171883E-2</v>
      </c>
      <c r="AM86" s="2">
        <v>2</v>
      </c>
      <c r="AN86" s="2" t="str">
        <f t="shared" si="26"/>
        <v>FR</v>
      </c>
      <c r="AO86" s="101">
        <f t="shared" ref="AO86:AO116" si="37">VLOOKUP(AM86,$AJ$85:$AL$117,3,FALSE)</f>
        <v>0.16835991420775273</v>
      </c>
    </row>
    <row r="87" spans="1:41" x14ac:dyDescent="0.2">
      <c r="A87" s="6" t="str">
        <f t="shared" si="15"/>
        <v>DE</v>
      </c>
      <c r="B87" s="37" t="str">
        <f t="shared" si="16"/>
        <v xml:space="preserve">Germany </v>
      </c>
      <c r="C87" s="38">
        <f t="shared" si="10"/>
        <v>0.137954332260566</v>
      </c>
      <c r="D87" s="39">
        <f t="shared" si="11"/>
        <v>0.15522794140090901</v>
      </c>
      <c r="E87" s="39">
        <f t="shared" si="12"/>
        <v>0.16158522100205305</v>
      </c>
      <c r="F87" s="39">
        <f t="shared" si="13"/>
        <v>0.16205378909710624</v>
      </c>
      <c r="G87" s="125">
        <f t="shared" si="17"/>
        <v>0.1649958835644881</v>
      </c>
      <c r="H87" s="34"/>
      <c r="I87" s="124"/>
      <c r="J87" s="124"/>
      <c r="K87" s="124"/>
      <c r="L87" s="124"/>
      <c r="M87" s="124"/>
      <c r="N87" s="124"/>
      <c r="Q87" s="2" t="str">
        <f t="shared" si="18"/>
        <v>DE</v>
      </c>
      <c r="R87" s="20">
        <f t="shared" si="19"/>
        <v>0.1649958835644881</v>
      </c>
      <c r="S87" s="2">
        <f t="shared" si="27"/>
        <v>28</v>
      </c>
      <c r="T87" s="40" t="str">
        <f t="shared" si="14"/>
        <v>BG</v>
      </c>
      <c r="U87" s="12" t="str">
        <f t="shared" si="20"/>
        <v>Bulgaria</v>
      </c>
      <c r="V87" s="41">
        <f t="shared" si="21"/>
        <v>6.5345078794666611E-4</v>
      </c>
      <c r="W87" s="41">
        <f t="shared" si="22"/>
        <v>8.633352224005792E-4</v>
      </c>
      <c r="X87" s="41">
        <f t="shared" si="23"/>
        <v>8.0113930920927957E-4</v>
      </c>
      <c r="Y87" s="41">
        <f t="shared" si="24"/>
        <v>7.4390983060176831E-4</v>
      </c>
      <c r="Z87" s="42">
        <f t="shared" si="25"/>
        <v>7.528137516352334E-4</v>
      </c>
      <c r="AA87" s="2">
        <v>3</v>
      </c>
      <c r="AB87" s="2" t="str">
        <f t="shared" si="28"/>
        <v>DE</v>
      </c>
      <c r="AC87" s="2" t="str">
        <f t="shared" si="29"/>
        <v xml:space="preserve">Germany </v>
      </c>
      <c r="AE87" s="20">
        <f t="shared" si="30"/>
        <v>0.137954332260566</v>
      </c>
      <c r="AF87" s="20">
        <f t="shared" si="31"/>
        <v>0.15522794140090901</v>
      </c>
      <c r="AG87" s="20">
        <f t="shared" si="32"/>
        <v>0.16158522100205305</v>
      </c>
      <c r="AH87" s="20">
        <f t="shared" si="33"/>
        <v>0.16205378909710624</v>
      </c>
      <c r="AI87" s="20">
        <f t="shared" si="34"/>
        <v>0.1649958835644881</v>
      </c>
      <c r="AJ87" s="2">
        <f t="shared" si="35"/>
        <v>28</v>
      </c>
      <c r="AK87" s="2" t="str">
        <f t="shared" si="36"/>
        <v>BG</v>
      </c>
      <c r="AL87" s="103">
        <v>7.1993332756965453E-4</v>
      </c>
      <c r="AM87" s="2">
        <v>3</v>
      </c>
      <c r="AN87" s="2" t="str">
        <f t="shared" si="26"/>
        <v>DE</v>
      </c>
      <c r="AO87" s="101">
        <f t="shared" si="37"/>
        <v>0.15778940705035566</v>
      </c>
    </row>
    <row r="88" spans="1:41" x14ac:dyDescent="0.2">
      <c r="A88" s="6" t="str">
        <f t="shared" si="15"/>
        <v>IT</v>
      </c>
      <c r="B88" s="37" t="str">
        <f t="shared" si="16"/>
        <v>Italy</v>
      </c>
      <c r="C88" s="38">
        <f t="shared" si="10"/>
        <v>8.390873042497192E-2</v>
      </c>
      <c r="D88" s="39">
        <f t="shared" si="11"/>
        <v>8.681508544241788E-2</v>
      </c>
      <c r="E88" s="39">
        <f t="shared" si="12"/>
        <v>0.11104514639392497</v>
      </c>
      <c r="F88" s="39">
        <f t="shared" si="13"/>
        <v>0.11391677567506424</v>
      </c>
      <c r="G88" s="125">
        <f t="shared" si="17"/>
        <v>0.10212687896190362</v>
      </c>
      <c r="H88" s="34"/>
      <c r="I88" s="124"/>
      <c r="J88" s="124"/>
      <c r="K88" s="124"/>
      <c r="L88" s="124"/>
      <c r="M88" s="124"/>
      <c r="N88" s="124"/>
      <c r="Q88" s="2" t="str">
        <f t="shared" si="18"/>
        <v>IT</v>
      </c>
      <c r="R88" s="20">
        <f t="shared" si="19"/>
        <v>0.10212687896190362</v>
      </c>
      <c r="S88" s="2">
        <f t="shared" si="27"/>
        <v>7</v>
      </c>
      <c r="T88" s="40" t="str">
        <f t="shared" si="14"/>
        <v>CH</v>
      </c>
      <c r="U88" s="12" t="str">
        <f t="shared" si="20"/>
        <v>Switzerland</v>
      </c>
      <c r="V88" s="41">
        <f t="shared" si="21"/>
        <v>2.5514367241685789E-2</v>
      </c>
      <c r="W88" s="41">
        <f t="shared" si="22"/>
        <v>3.1635263771442733E-2</v>
      </c>
      <c r="X88" s="41">
        <f t="shared" si="23"/>
        <v>3.3471042588717553E-2</v>
      </c>
      <c r="Y88" s="41">
        <f t="shared" si="24"/>
        <v>3.6150644151210498E-2</v>
      </c>
      <c r="Z88" s="42">
        <f t="shared" si="25"/>
        <v>4.1982019312564019E-2</v>
      </c>
      <c r="AA88" s="2">
        <v>4</v>
      </c>
      <c r="AB88" s="2" t="str">
        <f t="shared" si="28"/>
        <v>IT</v>
      </c>
      <c r="AC88" s="2" t="str">
        <f t="shared" si="29"/>
        <v>Italy</v>
      </c>
      <c r="AE88" s="20">
        <f t="shared" si="30"/>
        <v>8.390873042497192E-2</v>
      </c>
      <c r="AF88" s="20">
        <f t="shared" si="31"/>
        <v>8.681508544241788E-2</v>
      </c>
      <c r="AG88" s="20">
        <f t="shared" si="32"/>
        <v>0.11104514639392497</v>
      </c>
      <c r="AH88" s="20">
        <f t="shared" si="33"/>
        <v>0.11391677567506424</v>
      </c>
      <c r="AI88" s="20">
        <f t="shared" si="34"/>
        <v>0.10212687896190362</v>
      </c>
      <c r="AJ88" s="2">
        <f t="shared" si="35"/>
        <v>7</v>
      </c>
      <c r="AK88" s="2" t="str">
        <f t="shared" si="36"/>
        <v>CH</v>
      </c>
      <c r="AL88" s="103">
        <v>3.1462201627948619E-2</v>
      </c>
      <c r="AM88" s="2">
        <v>4</v>
      </c>
      <c r="AN88" s="2" t="str">
        <f t="shared" si="26"/>
        <v>IT</v>
      </c>
      <c r="AO88" s="101">
        <f t="shared" si="37"/>
        <v>9.7666313408382069E-2</v>
      </c>
    </row>
    <row r="89" spans="1:41" x14ac:dyDescent="0.2">
      <c r="A89" s="6" t="str">
        <f t="shared" si="15"/>
        <v>NL</v>
      </c>
      <c r="B89" s="37" t="str">
        <f t="shared" si="16"/>
        <v>Netherlands</v>
      </c>
      <c r="C89" s="38">
        <f t="shared" si="10"/>
        <v>6.3488776472135619E-2</v>
      </c>
      <c r="D89" s="39">
        <f t="shared" si="11"/>
        <v>7.4072184002565461E-2</v>
      </c>
      <c r="E89" s="39">
        <f t="shared" si="12"/>
        <v>7.3211799569447428E-2</v>
      </c>
      <c r="F89" s="39">
        <f t="shared" si="13"/>
        <v>7.0566752155076337E-2</v>
      </c>
      <c r="G89" s="125">
        <f t="shared" si="17"/>
        <v>7.2963585305743747E-2</v>
      </c>
      <c r="H89" s="34"/>
      <c r="I89" s="124"/>
      <c r="J89" s="124"/>
      <c r="K89" s="124"/>
      <c r="L89" s="124"/>
      <c r="M89" s="124"/>
      <c r="N89" s="124"/>
      <c r="Q89" s="2" t="str">
        <f t="shared" si="18"/>
        <v>NL</v>
      </c>
      <c r="R89" s="20">
        <f t="shared" si="19"/>
        <v>7.2963585305743747E-2</v>
      </c>
      <c r="S89" s="2">
        <f t="shared" si="27"/>
        <v>27</v>
      </c>
      <c r="T89" s="40" t="str">
        <f t="shared" si="14"/>
        <v>CY</v>
      </c>
      <c r="U89" s="12" t="str">
        <f t="shared" si="20"/>
        <v>Cyprus</v>
      </c>
      <c r="V89" s="41">
        <f t="shared" si="21"/>
        <v>6.0487699165254671E-4</v>
      </c>
      <c r="W89" s="41">
        <f t="shared" si="22"/>
        <v>7.2888103750768502E-4</v>
      </c>
      <c r="X89" s="41">
        <f t="shared" si="23"/>
        <v>7.6787829020546399E-4</v>
      </c>
      <c r="Y89" s="41">
        <f t="shared" si="24"/>
        <v>7.650425815210188E-4</v>
      </c>
      <c r="Z89" s="42">
        <f t="shared" si="25"/>
        <v>7.8568144776697334E-4</v>
      </c>
      <c r="AA89" s="2">
        <v>5</v>
      </c>
      <c r="AB89" s="2" t="str">
        <f t="shared" si="28"/>
        <v>NL</v>
      </c>
      <c r="AC89" s="2" t="str">
        <f t="shared" si="29"/>
        <v>Netherlands</v>
      </c>
      <c r="AE89" s="20">
        <f t="shared" si="30"/>
        <v>6.3488776472135619E-2</v>
      </c>
      <c r="AF89" s="20">
        <f t="shared" si="31"/>
        <v>7.4072184002565461E-2</v>
      </c>
      <c r="AG89" s="20">
        <f t="shared" si="32"/>
        <v>7.3211799569447428E-2</v>
      </c>
      <c r="AH89" s="20">
        <f t="shared" si="33"/>
        <v>7.0566752155076337E-2</v>
      </c>
      <c r="AI89" s="20">
        <f t="shared" si="34"/>
        <v>7.2963585305743747E-2</v>
      </c>
      <c r="AJ89" s="2">
        <f t="shared" si="35"/>
        <v>27</v>
      </c>
      <c r="AK89" s="2" t="str">
        <f t="shared" si="36"/>
        <v>CY</v>
      </c>
      <c r="AL89" s="103">
        <v>7.5136547103710964E-4</v>
      </c>
      <c r="AM89" s="2">
        <v>5</v>
      </c>
      <c r="AN89" s="2" t="str">
        <f t="shared" si="26"/>
        <v>NL</v>
      </c>
      <c r="AO89" s="101">
        <f t="shared" si="37"/>
        <v>6.9776776322795817E-2</v>
      </c>
    </row>
    <row r="90" spans="1:41" x14ac:dyDescent="0.2">
      <c r="A90" s="6" t="str">
        <f t="shared" si="15"/>
        <v>ES</v>
      </c>
      <c r="B90" s="37" t="str">
        <f t="shared" si="16"/>
        <v>Spain</v>
      </c>
      <c r="C90" s="38">
        <f t="shared" si="10"/>
        <v>4.5975925177913914E-2</v>
      </c>
      <c r="D90" s="39">
        <f t="shared" si="11"/>
        <v>5.5914557738673376E-2</v>
      </c>
      <c r="E90" s="39">
        <f t="shared" si="12"/>
        <v>5.7684391083591559E-2</v>
      </c>
      <c r="F90" s="39">
        <f t="shared" si="13"/>
        <v>5.1019951786119462E-2</v>
      </c>
      <c r="G90" s="125">
        <f t="shared" si="17"/>
        <v>5.5190360703175782E-2</v>
      </c>
      <c r="H90" s="34"/>
      <c r="I90" s="124"/>
      <c r="J90" s="124"/>
      <c r="K90" s="124"/>
      <c r="L90" s="124"/>
      <c r="M90" s="124"/>
      <c r="N90" s="124"/>
      <c r="Q90" s="2" t="str">
        <f t="shared" si="18"/>
        <v>ES</v>
      </c>
      <c r="R90" s="20">
        <f t="shared" si="19"/>
        <v>5.5190360703175782E-2</v>
      </c>
      <c r="S90" s="2">
        <f t="shared" si="27"/>
        <v>18</v>
      </c>
      <c r="T90" s="40" t="str">
        <f t="shared" si="14"/>
        <v xml:space="preserve">CZ </v>
      </c>
      <c r="U90" s="12" t="str">
        <f t="shared" si="20"/>
        <v>Czech Republic</v>
      </c>
      <c r="V90" s="41">
        <f t="shared" si="21"/>
        <v>3.7638094717032241E-3</v>
      </c>
      <c r="W90" s="41">
        <f t="shared" si="22"/>
        <v>4.9025529244388841E-3</v>
      </c>
      <c r="X90" s="41">
        <f t="shared" si="23"/>
        <v>4.8359849190035753E-3</v>
      </c>
      <c r="Y90" s="41">
        <f t="shared" si="24"/>
        <v>5.2780184317216634E-3</v>
      </c>
      <c r="Z90" s="42">
        <f t="shared" si="25"/>
        <v>5.5196929497831788E-3</v>
      </c>
      <c r="AA90" s="2">
        <v>6</v>
      </c>
      <c r="AB90" s="2" t="str">
        <f t="shared" si="28"/>
        <v>ES</v>
      </c>
      <c r="AC90" s="2" t="str">
        <f t="shared" si="29"/>
        <v>Spain</v>
      </c>
      <c r="AE90" s="20">
        <f t="shared" si="30"/>
        <v>4.5975925177913914E-2</v>
      </c>
      <c r="AF90" s="20">
        <f t="shared" si="31"/>
        <v>5.5914557738673376E-2</v>
      </c>
      <c r="AG90" s="20">
        <f t="shared" si="32"/>
        <v>5.7684391083591559E-2</v>
      </c>
      <c r="AH90" s="20">
        <f t="shared" si="33"/>
        <v>5.1019951786119462E-2</v>
      </c>
      <c r="AI90" s="20">
        <f t="shared" si="34"/>
        <v>5.5190360703175782E-2</v>
      </c>
      <c r="AJ90" s="2">
        <f t="shared" si="35"/>
        <v>18</v>
      </c>
      <c r="AK90" s="2" t="str">
        <f t="shared" si="36"/>
        <v xml:space="preserve">CZ </v>
      </c>
      <c r="AL90" s="103">
        <v>4.5798124075302846E-3</v>
      </c>
      <c r="AM90" s="2">
        <v>6</v>
      </c>
      <c r="AN90" s="2" t="str">
        <f t="shared" si="26"/>
        <v>ES</v>
      </c>
      <c r="AO90" s="101">
        <f t="shared" si="37"/>
        <v>5.2779827606097125E-2</v>
      </c>
    </row>
    <row r="91" spans="1:41" x14ac:dyDescent="0.2">
      <c r="A91" s="6" t="str">
        <f t="shared" si="15"/>
        <v>CH</v>
      </c>
      <c r="B91" s="37" t="str">
        <f t="shared" si="16"/>
        <v>Switzerland</v>
      </c>
      <c r="C91" s="38">
        <f t="shared" si="10"/>
        <v>2.5514367241685789E-2</v>
      </c>
      <c r="D91" s="39">
        <f t="shared" si="11"/>
        <v>3.1635263771442733E-2</v>
      </c>
      <c r="E91" s="39">
        <f t="shared" si="12"/>
        <v>3.3471042588717553E-2</v>
      </c>
      <c r="F91" s="39">
        <f t="shared" si="13"/>
        <v>3.6150644151210498E-2</v>
      </c>
      <c r="G91" s="125">
        <f t="shared" si="17"/>
        <v>4.1982019312564019E-2</v>
      </c>
      <c r="H91" s="34"/>
      <c r="I91" s="124"/>
      <c r="J91" s="124"/>
      <c r="K91" s="124"/>
      <c r="L91" s="124"/>
      <c r="M91" s="124"/>
      <c r="N91" s="124"/>
      <c r="Q91" s="2" t="str">
        <f t="shared" si="18"/>
        <v>CH</v>
      </c>
      <c r="R91" s="20">
        <f t="shared" si="19"/>
        <v>4.1982019312564019E-2</v>
      </c>
      <c r="S91" s="2">
        <f t="shared" si="27"/>
        <v>3</v>
      </c>
      <c r="T91" s="40" t="str">
        <f t="shared" si="14"/>
        <v>DE</v>
      </c>
      <c r="U91" s="12" t="str">
        <f t="shared" si="20"/>
        <v xml:space="preserve">Germany </v>
      </c>
      <c r="V91" s="41">
        <f t="shared" si="21"/>
        <v>0.137954332260566</v>
      </c>
      <c r="W91" s="41">
        <f t="shared" si="22"/>
        <v>0.15522794140090901</v>
      </c>
      <c r="X91" s="41">
        <f t="shared" si="23"/>
        <v>0.16158522100205305</v>
      </c>
      <c r="Y91" s="41">
        <f t="shared" si="24"/>
        <v>0.16205378909710624</v>
      </c>
      <c r="Z91" s="42">
        <f t="shared" si="25"/>
        <v>0.1649958835644881</v>
      </c>
      <c r="AA91" s="2">
        <v>7</v>
      </c>
      <c r="AB91" s="2" t="str">
        <f t="shared" si="28"/>
        <v>CH</v>
      </c>
      <c r="AC91" s="2" t="str">
        <f t="shared" si="29"/>
        <v>Switzerland</v>
      </c>
      <c r="AE91" s="20">
        <f t="shared" si="30"/>
        <v>2.5514367241685789E-2</v>
      </c>
      <c r="AF91" s="20">
        <f t="shared" si="31"/>
        <v>3.1635263771442733E-2</v>
      </c>
      <c r="AG91" s="20">
        <f t="shared" si="32"/>
        <v>3.3471042588717553E-2</v>
      </c>
      <c r="AH91" s="20">
        <f t="shared" si="33"/>
        <v>3.6150644151210498E-2</v>
      </c>
      <c r="AI91" s="20">
        <f t="shared" si="34"/>
        <v>4.1982019312564019E-2</v>
      </c>
      <c r="AJ91" s="2">
        <f t="shared" si="35"/>
        <v>3</v>
      </c>
      <c r="AK91" s="2" t="str">
        <f t="shared" si="36"/>
        <v>DE</v>
      </c>
      <c r="AL91" s="103">
        <v>0.15778940705035566</v>
      </c>
      <c r="AM91" s="2">
        <v>7</v>
      </c>
      <c r="AN91" s="2" t="str">
        <f t="shared" si="26"/>
        <v>CH</v>
      </c>
      <c r="AO91" s="101">
        <f t="shared" si="37"/>
        <v>3.1462201627948619E-2</v>
      </c>
    </row>
    <row r="92" spans="1:41" x14ac:dyDescent="0.2">
      <c r="A92" s="6" t="str">
        <f t="shared" si="15"/>
        <v>SE</v>
      </c>
      <c r="B92" s="37" t="str">
        <f t="shared" si="16"/>
        <v>Sweden</v>
      </c>
      <c r="C92" s="38">
        <f t="shared" si="10"/>
        <v>2.107287215882548E-2</v>
      </c>
      <c r="D92" s="39">
        <f t="shared" si="11"/>
        <v>2.3595800567275605E-2</v>
      </c>
      <c r="E92" s="39">
        <f t="shared" si="12"/>
        <v>2.2141188466409802E-2</v>
      </c>
      <c r="F92" s="39">
        <f t="shared" si="13"/>
        <v>2.5766020259826355E-2</v>
      </c>
      <c r="G92" s="125">
        <f t="shared" si="17"/>
        <v>2.7240338693069389E-2</v>
      </c>
      <c r="H92" s="34"/>
      <c r="I92" s="124"/>
      <c r="J92" s="124"/>
      <c r="K92" s="124"/>
      <c r="L92" s="124"/>
      <c r="M92" s="124"/>
      <c r="N92" s="124"/>
      <c r="Q92" s="2" t="str">
        <f t="shared" si="18"/>
        <v>SE</v>
      </c>
      <c r="R92" s="20">
        <f t="shared" si="19"/>
        <v>2.7240338693069389E-2</v>
      </c>
      <c r="S92" s="2">
        <f t="shared" si="27"/>
        <v>10</v>
      </c>
      <c r="T92" s="40" t="str">
        <f t="shared" si="14"/>
        <v>DK</v>
      </c>
      <c r="U92" s="12" t="str">
        <f t="shared" si="20"/>
        <v>Denmark</v>
      </c>
      <c r="V92" s="41">
        <f t="shared" si="21"/>
        <v>1.640735828323878E-2</v>
      </c>
      <c r="W92" s="41">
        <f t="shared" si="22"/>
        <v>1.9336495843056044E-2</v>
      </c>
      <c r="X92" s="41">
        <f t="shared" si="23"/>
        <v>1.9216615197749067E-2</v>
      </c>
      <c r="Y92" s="41">
        <f t="shared" si="24"/>
        <v>1.8953200025451141E-2</v>
      </c>
      <c r="Z92" s="42">
        <f t="shared" si="25"/>
        <v>2.0787339311521293E-2</v>
      </c>
      <c r="AA92" s="2">
        <v>8</v>
      </c>
      <c r="AB92" s="2" t="str">
        <f t="shared" si="28"/>
        <v>SE</v>
      </c>
      <c r="AC92" s="2" t="str">
        <f t="shared" si="29"/>
        <v>Sweden</v>
      </c>
      <c r="AE92" s="20">
        <f t="shared" si="30"/>
        <v>2.107287215882548E-2</v>
      </c>
      <c r="AF92" s="20">
        <f t="shared" si="31"/>
        <v>2.3595800567275605E-2</v>
      </c>
      <c r="AG92" s="20">
        <f t="shared" si="32"/>
        <v>2.2141188466409802E-2</v>
      </c>
      <c r="AH92" s="20">
        <f t="shared" si="33"/>
        <v>2.5766020259826355E-2</v>
      </c>
      <c r="AI92" s="20">
        <f t="shared" si="34"/>
        <v>2.7240338693069389E-2</v>
      </c>
      <c r="AJ92" s="2">
        <f t="shared" si="35"/>
        <v>10</v>
      </c>
      <c r="AK92" s="2" t="str">
        <f t="shared" si="36"/>
        <v>DK</v>
      </c>
      <c r="AL92" s="103">
        <v>1.9856763283952607E-2</v>
      </c>
      <c r="AM92" s="2">
        <v>8</v>
      </c>
      <c r="AN92" s="2" t="str">
        <f t="shared" si="26"/>
        <v>BE</v>
      </c>
      <c r="AO92" s="101">
        <f t="shared" si="37"/>
        <v>2.5878603981171883E-2</v>
      </c>
    </row>
    <row r="93" spans="1:41" x14ac:dyDescent="0.2">
      <c r="A93" s="6" t="str">
        <f t="shared" si="15"/>
        <v>BE</v>
      </c>
      <c r="B93" s="37" t="str">
        <f t="shared" si="16"/>
        <v>Belgium</v>
      </c>
      <c r="C93" s="38">
        <f t="shared" si="10"/>
        <v>2.64126850814486E-2</v>
      </c>
      <c r="D93" s="39">
        <f t="shared" si="11"/>
        <v>2.762225270414926E-2</v>
      </c>
      <c r="E93" s="39">
        <f t="shared" si="12"/>
        <v>2.6808086720435564E-2</v>
      </c>
      <c r="F93" s="39">
        <f t="shared" si="13"/>
        <v>2.6831962890320131E-2</v>
      </c>
      <c r="G93" s="125">
        <f t="shared" si="17"/>
        <v>2.7060518250925963E-2</v>
      </c>
      <c r="H93" s="34"/>
      <c r="I93" s="124"/>
      <c r="J93" s="124"/>
      <c r="K93" s="124"/>
      <c r="L93" s="124"/>
      <c r="M93" s="124"/>
      <c r="N93" s="124"/>
      <c r="Q93" s="2" t="str">
        <f t="shared" si="18"/>
        <v>BE</v>
      </c>
      <c r="R93" s="20">
        <f t="shared" si="19"/>
        <v>2.7060518250925963E-2</v>
      </c>
      <c r="S93" s="2">
        <f t="shared" si="27"/>
        <v>30</v>
      </c>
      <c r="T93" s="40" t="str">
        <f t="shared" si="14"/>
        <v>EE</v>
      </c>
      <c r="U93" s="12" t="str">
        <f t="shared" si="20"/>
        <v>Estonia</v>
      </c>
      <c r="V93" s="41">
        <f t="shared" si="21"/>
        <v>3.1843380278564744E-4</v>
      </c>
      <c r="W93" s="41">
        <f t="shared" si="22"/>
        <v>3.0774856404124421E-4</v>
      </c>
      <c r="X93" s="41">
        <f t="shared" si="23"/>
        <v>2.8958955877307147E-4</v>
      </c>
      <c r="Y93" s="41">
        <f t="shared" si="24"/>
        <v>2.6831702219130474E-4</v>
      </c>
      <c r="Z93" s="42">
        <f t="shared" si="25"/>
        <v>2.6247412073378441E-4</v>
      </c>
      <c r="AA93" s="2">
        <v>9</v>
      </c>
      <c r="AB93" s="2" t="str">
        <f t="shared" si="28"/>
        <v>BE</v>
      </c>
      <c r="AC93" s="2" t="str">
        <f t="shared" si="29"/>
        <v>Belgium</v>
      </c>
      <c r="AE93" s="20">
        <f t="shared" si="30"/>
        <v>2.64126850814486E-2</v>
      </c>
      <c r="AF93" s="20">
        <f t="shared" si="31"/>
        <v>2.762225270414926E-2</v>
      </c>
      <c r="AG93" s="20">
        <f t="shared" si="32"/>
        <v>2.6808086720435564E-2</v>
      </c>
      <c r="AH93" s="20">
        <f t="shared" si="33"/>
        <v>2.6831962890320131E-2</v>
      </c>
      <c r="AI93" s="20">
        <f t="shared" si="34"/>
        <v>2.7060518250925963E-2</v>
      </c>
      <c r="AJ93" s="2">
        <f t="shared" si="35"/>
        <v>31</v>
      </c>
      <c r="AK93" s="2" t="str">
        <f t="shared" si="36"/>
        <v>EE</v>
      </c>
      <c r="AL93" s="103">
        <v>2.510101160218348E-4</v>
      </c>
      <c r="AM93" s="2">
        <v>9</v>
      </c>
      <c r="AN93" s="2" t="str">
        <f t="shared" si="26"/>
        <v>SE</v>
      </c>
      <c r="AO93" s="101">
        <f t="shared" si="37"/>
        <v>2.5418335184350736E-2</v>
      </c>
    </row>
    <row r="94" spans="1:41" x14ac:dyDescent="0.2">
      <c r="A94" s="6" t="str">
        <f t="shared" si="15"/>
        <v>DK</v>
      </c>
      <c r="B94" s="43" t="str">
        <f t="shared" si="16"/>
        <v>Denmark</v>
      </c>
      <c r="C94" s="38">
        <f t="shared" si="10"/>
        <v>1.640735828323878E-2</v>
      </c>
      <c r="D94" s="39">
        <f t="shared" si="11"/>
        <v>1.9336495843056044E-2</v>
      </c>
      <c r="E94" s="39">
        <f t="shared" si="12"/>
        <v>1.9216615197749067E-2</v>
      </c>
      <c r="F94" s="39">
        <f t="shared" si="13"/>
        <v>1.8953200025451141E-2</v>
      </c>
      <c r="G94" s="125">
        <f t="shared" si="17"/>
        <v>2.0787339311521293E-2</v>
      </c>
      <c r="H94" s="34"/>
      <c r="I94" s="129"/>
      <c r="J94" s="129"/>
      <c r="K94" s="129"/>
      <c r="L94" s="129"/>
      <c r="M94" s="129"/>
      <c r="N94" s="129"/>
      <c r="Q94" s="2" t="s">
        <v>71</v>
      </c>
      <c r="R94" s="20">
        <f>1-SUM(R85:R93)</f>
        <v>0.13462526710162248</v>
      </c>
      <c r="S94" s="2">
        <f t="shared" si="27"/>
        <v>6</v>
      </c>
      <c r="T94" s="40" t="str">
        <f t="shared" si="14"/>
        <v>ES</v>
      </c>
      <c r="U94" s="12" t="str">
        <f t="shared" si="20"/>
        <v>Spain</v>
      </c>
      <c r="V94" s="41">
        <f t="shared" si="21"/>
        <v>4.5975925177913914E-2</v>
      </c>
      <c r="W94" s="41">
        <f t="shared" si="22"/>
        <v>5.5914557738673376E-2</v>
      </c>
      <c r="X94" s="41">
        <f t="shared" si="23"/>
        <v>5.7684391083591559E-2</v>
      </c>
      <c r="Y94" s="41">
        <f t="shared" si="24"/>
        <v>5.1019951786119462E-2</v>
      </c>
      <c r="Z94" s="42">
        <f t="shared" si="25"/>
        <v>5.5190360703175782E-2</v>
      </c>
      <c r="AA94" s="2">
        <v>10</v>
      </c>
      <c r="AB94" s="2" t="str">
        <f t="shared" si="28"/>
        <v>DK</v>
      </c>
      <c r="AC94" s="2" t="str">
        <f t="shared" si="29"/>
        <v>Denmark</v>
      </c>
      <c r="AE94" s="20">
        <f t="shared" si="30"/>
        <v>1.640735828323878E-2</v>
      </c>
      <c r="AF94" s="20">
        <f t="shared" si="31"/>
        <v>1.9336495843056044E-2</v>
      </c>
      <c r="AG94" s="20">
        <f t="shared" si="32"/>
        <v>1.9216615197749067E-2</v>
      </c>
      <c r="AH94" s="20">
        <f t="shared" si="33"/>
        <v>1.8953200025451141E-2</v>
      </c>
      <c r="AI94" s="20">
        <f t="shared" si="34"/>
        <v>2.0787339311521293E-2</v>
      </c>
      <c r="AJ94" s="2">
        <f t="shared" si="35"/>
        <v>6</v>
      </c>
      <c r="AK94" s="2" t="str">
        <f t="shared" si="36"/>
        <v>ES</v>
      </c>
      <c r="AL94" s="103">
        <v>5.2779827606097125E-2</v>
      </c>
      <c r="AM94" s="2">
        <v>10</v>
      </c>
      <c r="AN94" s="2" t="str">
        <f t="shared" si="26"/>
        <v>DK</v>
      </c>
      <c r="AO94" s="101">
        <f t="shared" si="37"/>
        <v>1.9856763283952607E-2</v>
      </c>
    </row>
    <row r="95" spans="1:41" x14ac:dyDescent="0.2">
      <c r="A95" s="6" t="str">
        <f t="shared" si="15"/>
        <v>FI</v>
      </c>
      <c r="B95" s="37" t="str">
        <f t="shared" si="16"/>
        <v>Finland</v>
      </c>
      <c r="C95" s="38">
        <f t="shared" si="10"/>
        <v>1.2741053198491876E-2</v>
      </c>
      <c r="D95" s="39">
        <f t="shared" si="11"/>
        <v>1.4917790141335067E-2</v>
      </c>
      <c r="E95" s="39">
        <f t="shared" si="12"/>
        <v>1.5252894804842872E-2</v>
      </c>
      <c r="F95" s="39">
        <f t="shared" si="13"/>
        <v>1.688188236557998E-2</v>
      </c>
      <c r="G95" s="125">
        <f t="shared" si="17"/>
        <v>1.6811544657702515E-2</v>
      </c>
      <c r="H95" s="34"/>
      <c r="I95" s="124"/>
      <c r="J95" s="124"/>
      <c r="K95" s="124"/>
      <c r="L95" s="124"/>
      <c r="M95" s="124"/>
      <c r="N95" s="124"/>
      <c r="R95" s="20"/>
      <c r="S95" s="2">
        <f t="shared" si="27"/>
        <v>11</v>
      </c>
      <c r="T95" s="40" t="str">
        <f t="shared" si="14"/>
        <v>FI</v>
      </c>
      <c r="U95" s="12" t="str">
        <f t="shared" si="20"/>
        <v>Finland</v>
      </c>
      <c r="V95" s="41">
        <f t="shared" si="21"/>
        <v>1.2741053198491876E-2</v>
      </c>
      <c r="W95" s="41">
        <f t="shared" si="22"/>
        <v>1.4917790141335067E-2</v>
      </c>
      <c r="X95" s="41">
        <f t="shared" si="23"/>
        <v>1.5252894804842872E-2</v>
      </c>
      <c r="Y95" s="41">
        <f t="shared" si="24"/>
        <v>1.688188236557998E-2</v>
      </c>
      <c r="Z95" s="42">
        <f t="shared" si="25"/>
        <v>1.6811544657702515E-2</v>
      </c>
      <c r="AA95" s="2">
        <v>11</v>
      </c>
      <c r="AB95" s="2" t="str">
        <f t="shared" si="28"/>
        <v>FI</v>
      </c>
      <c r="AC95" s="2" t="str">
        <f t="shared" si="29"/>
        <v>Finland</v>
      </c>
      <c r="AE95" s="20">
        <f t="shared" si="30"/>
        <v>1.2741053198491876E-2</v>
      </c>
      <c r="AF95" s="20">
        <f t="shared" si="31"/>
        <v>1.4917790141335067E-2</v>
      </c>
      <c r="AG95" s="20">
        <f t="shared" si="32"/>
        <v>1.5252894804842872E-2</v>
      </c>
      <c r="AH95" s="20">
        <f t="shared" si="33"/>
        <v>1.688188236557998E-2</v>
      </c>
      <c r="AI95" s="20">
        <f t="shared" si="34"/>
        <v>1.6811544657702515E-2</v>
      </c>
      <c r="AJ95" s="2">
        <f t="shared" si="35"/>
        <v>11</v>
      </c>
      <c r="AK95" s="2" t="str">
        <f t="shared" si="36"/>
        <v>FI</v>
      </c>
      <c r="AL95" s="103">
        <v>1.6077271782981548E-2</v>
      </c>
      <c r="AM95" s="2">
        <v>11</v>
      </c>
      <c r="AN95" s="2" t="str">
        <f t="shared" si="26"/>
        <v>FI</v>
      </c>
      <c r="AO95" s="101">
        <f t="shared" si="37"/>
        <v>1.6077271782981548E-2</v>
      </c>
    </row>
    <row r="96" spans="1:41" x14ac:dyDescent="0.2">
      <c r="A96" s="6" t="str">
        <f t="shared" si="15"/>
        <v>AT</v>
      </c>
      <c r="B96" s="37" t="str">
        <f t="shared" si="16"/>
        <v>Austria</v>
      </c>
      <c r="C96" s="38">
        <f t="shared" si="10"/>
        <v>1.3441315775427662E-2</v>
      </c>
      <c r="D96" s="39">
        <f t="shared" si="11"/>
        <v>1.529705599238596E-2</v>
      </c>
      <c r="E96" s="39">
        <f t="shared" si="12"/>
        <v>1.5473473099406448E-2</v>
      </c>
      <c r="F96" s="39">
        <f t="shared" si="13"/>
        <v>1.5171131793618464E-2</v>
      </c>
      <c r="G96" s="125">
        <f t="shared" si="17"/>
        <v>1.5242961295592272E-2</v>
      </c>
      <c r="H96" s="34"/>
      <c r="I96" s="124"/>
      <c r="J96" s="124"/>
      <c r="K96" s="124"/>
      <c r="L96" s="124"/>
      <c r="M96" s="124"/>
      <c r="N96" s="124"/>
      <c r="S96" s="2">
        <f t="shared" si="27"/>
        <v>2</v>
      </c>
      <c r="T96" s="40" t="str">
        <f t="shared" si="14"/>
        <v>FR</v>
      </c>
      <c r="U96" s="12" t="str">
        <f t="shared" si="20"/>
        <v xml:space="preserve">France </v>
      </c>
      <c r="V96" s="41">
        <f t="shared" si="21"/>
        <v>0.165736148378229</v>
      </c>
      <c r="W96" s="41">
        <f t="shared" si="22"/>
        <v>0.17283390128710704</v>
      </c>
      <c r="X96" s="41">
        <f t="shared" si="23"/>
        <v>0.18818910566954025</v>
      </c>
      <c r="Y96" s="41">
        <f t="shared" si="24"/>
        <v>0.18779927504927324</v>
      </c>
      <c r="Z96" s="42">
        <f t="shared" si="25"/>
        <v>0.17604916147941735</v>
      </c>
      <c r="AA96" s="2">
        <v>12</v>
      </c>
      <c r="AB96" s="2" t="str">
        <f t="shared" si="28"/>
        <v>AT</v>
      </c>
      <c r="AC96" s="2" t="str">
        <f t="shared" si="29"/>
        <v>Austria</v>
      </c>
      <c r="AE96" s="20">
        <f t="shared" si="30"/>
        <v>1.3441315775427662E-2</v>
      </c>
      <c r="AF96" s="20">
        <f t="shared" si="31"/>
        <v>1.529705599238596E-2</v>
      </c>
      <c r="AG96" s="20">
        <f t="shared" si="32"/>
        <v>1.5473473099406448E-2</v>
      </c>
      <c r="AH96" s="20">
        <f t="shared" si="33"/>
        <v>1.5171131793618464E-2</v>
      </c>
      <c r="AI96" s="20">
        <f t="shared" si="34"/>
        <v>1.5242961295592272E-2</v>
      </c>
      <c r="AJ96" s="2">
        <f t="shared" si="35"/>
        <v>2</v>
      </c>
      <c r="AK96" s="2" t="str">
        <f t="shared" si="36"/>
        <v>FR</v>
      </c>
      <c r="AL96" s="103">
        <v>0.16835991420775273</v>
      </c>
      <c r="AM96" s="2">
        <v>12</v>
      </c>
      <c r="AN96" s="2" t="str">
        <f t="shared" si="26"/>
        <v>AT</v>
      </c>
      <c r="AO96" s="101">
        <f t="shared" si="37"/>
        <v>1.4577198973469962E-2</v>
      </c>
    </row>
    <row r="97" spans="1:41" x14ac:dyDescent="0.2">
      <c r="A97" s="6" t="str">
        <f t="shared" si="15"/>
        <v>NO</v>
      </c>
      <c r="B97" s="37" t="str">
        <f t="shared" si="16"/>
        <v>Norway</v>
      </c>
      <c r="C97" s="38">
        <f t="shared" si="10"/>
        <v>1.0978021435485066E-2</v>
      </c>
      <c r="D97" s="38">
        <f t="shared" si="11"/>
        <v>1.1992360238322645E-2</v>
      </c>
      <c r="E97" s="39">
        <f t="shared" si="12"/>
        <v>1.1166794874072784E-2</v>
      </c>
      <c r="F97" s="39">
        <f t="shared" si="13"/>
        <v>1.2490186480145774E-2</v>
      </c>
      <c r="G97" s="125">
        <f t="shared" si="17"/>
        <v>1.4101678133470137E-2</v>
      </c>
      <c r="H97" s="34"/>
      <c r="I97" s="124"/>
      <c r="J97" s="124"/>
      <c r="K97" s="124"/>
      <c r="L97" s="124"/>
      <c r="M97" s="124"/>
      <c r="N97" s="124"/>
      <c r="S97" s="2">
        <f t="shared" si="27"/>
        <v>19</v>
      </c>
      <c r="T97" s="40" t="str">
        <f t="shared" si="14"/>
        <v>GR</v>
      </c>
      <c r="U97" s="12" t="str">
        <f t="shared" si="20"/>
        <v>Greece</v>
      </c>
      <c r="V97" s="41">
        <f t="shared" si="21"/>
        <v>4.2396792294044543E-3</v>
      </c>
      <c r="W97" s="41">
        <f t="shared" si="22"/>
        <v>4.7974299815765759E-3</v>
      </c>
      <c r="X97" s="41">
        <f t="shared" si="23"/>
        <v>5.0657596366865823E-3</v>
      </c>
      <c r="Y97" s="41">
        <f t="shared" si="24"/>
        <v>4.7453393778402854E-3</v>
      </c>
      <c r="Z97" s="42">
        <f t="shared" si="25"/>
        <v>4.5261088411567441E-3</v>
      </c>
      <c r="AA97" s="2">
        <v>13</v>
      </c>
      <c r="AB97" s="2" t="str">
        <f t="shared" si="28"/>
        <v>NO</v>
      </c>
      <c r="AC97" s="2" t="str">
        <f t="shared" si="29"/>
        <v>Norway</v>
      </c>
      <c r="AE97" s="20">
        <f t="shared" si="30"/>
        <v>1.0978021435485066E-2</v>
      </c>
      <c r="AF97" s="20">
        <f t="shared" si="31"/>
        <v>1.1992360238322645E-2</v>
      </c>
      <c r="AG97" s="20">
        <f t="shared" si="32"/>
        <v>1.1166794874072784E-2</v>
      </c>
      <c r="AH97" s="20">
        <f t="shared" si="33"/>
        <v>1.2490186480145774E-2</v>
      </c>
      <c r="AI97" s="20">
        <f t="shared" si="34"/>
        <v>1.4101678133470137E-2</v>
      </c>
      <c r="AJ97" s="2">
        <f t="shared" si="35"/>
        <v>19</v>
      </c>
      <c r="AK97" s="2" t="str">
        <f t="shared" si="36"/>
        <v>GR</v>
      </c>
      <c r="AL97" s="103">
        <v>4.3284233210119033E-3</v>
      </c>
      <c r="AM97" s="2">
        <v>13</v>
      </c>
      <c r="AN97" s="2" t="str">
        <f t="shared" si="26"/>
        <v>NO</v>
      </c>
      <c r="AO97" s="101">
        <f t="shared" si="37"/>
        <v>1.3060436884393047E-2</v>
      </c>
    </row>
    <row r="98" spans="1:41" x14ac:dyDescent="0.2">
      <c r="A98" s="6" t="str">
        <f t="shared" si="15"/>
        <v>PL</v>
      </c>
      <c r="B98" s="37" t="str">
        <f t="shared" si="16"/>
        <v>Poland</v>
      </c>
      <c r="C98" s="38">
        <f t="shared" si="10"/>
        <v>9.8055383147889041E-3</v>
      </c>
      <c r="D98" s="39">
        <f t="shared" si="11"/>
        <v>1.587321155858841E-2</v>
      </c>
      <c r="E98" s="39">
        <f t="shared" si="12"/>
        <v>1.1182931621259468E-2</v>
      </c>
      <c r="F98" s="39">
        <f t="shared" si="13"/>
        <v>1.2282392015099583E-2</v>
      </c>
      <c r="G98" s="125">
        <f t="shared" si="17"/>
        <v>1.273182712742566E-2</v>
      </c>
      <c r="H98" s="34"/>
      <c r="I98" s="124"/>
      <c r="J98" s="124"/>
      <c r="K98" s="124"/>
      <c r="L98" s="124"/>
      <c r="M98" s="124"/>
      <c r="N98" s="124"/>
      <c r="R98" s="20"/>
      <c r="S98" s="2">
        <f t="shared" si="27"/>
        <v>26</v>
      </c>
      <c r="T98" s="40" t="str">
        <f t="shared" si="14"/>
        <v>HR</v>
      </c>
      <c r="U98" s="12" t="str">
        <f t="shared" si="20"/>
        <v>Croatia</v>
      </c>
      <c r="V98" s="41">
        <f t="shared" si="21"/>
        <v>1.046090320219578E-3</v>
      </c>
      <c r="W98" s="41">
        <f t="shared" si="22"/>
        <v>1.2649997129067405E-3</v>
      </c>
      <c r="X98" s="41">
        <f t="shared" si="23"/>
        <v>1.2086112451022491E-3</v>
      </c>
      <c r="Y98" s="41">
        <f t="shared" si="24"/>
        <v>1.1493827755958118E-3</v>
      </c>
      <c r="Z98" s="42">
        <f t="shared" si="25"/>
        <v>1.1389897011145004E-3</v>
      </c>
      <c r="AA98" s="2">
        <v>14</v>
      </c>
      <c r="AB98" s="2" t="str">
        <f t="shared" si="28"/>
        <v>PL</v>
      </c>
      <c r="AC98" s="2" t="str">
        <f t="shared" si="29"/>
        <v>Poland</v>
      </c>
      <c r="AE98" s="20">
        <f t="shared" si="30"/>
        <v>9.8055383147889041E-3</v>
      </c>
      <c r="AF98" s="20">
        <f t="shared" si="31"/>
        <v>1.587321155858841E-2</v>
      </c>
      <c r="AG98" s="20">
        <f t="shared" si="32"/>
        <v>1.1182931621259468E-2</v>
      </c>
      <c r="AH98" s="20">
        <f t="shared" si="33"/>
        <v>1.2282392015099583E-2</v>
      </c>
      <c r="AI98" s="20">
        <f t="shared" si="34"/>
        <v>1.273182712742566E-2</v>
      </c>
      <c r="AJ98" s="2">
        <f t="shared" si="35"/>
        <v>26</v>
      </c>
      <c r="AK98" s="2" t="str">
        <f t="shared" si="36"/>
        <v>HR</v>
      </c>
      <c r="AL98" s="103">
        <v>1.1062397224579435E-3</v>
      </c>
      <c r="AM98" s="2">
        <v>14</v>
      </c>
      <c r="AN98" s="2" t="str">
        <f t="shared" si="26"/>
        <v>PL</v>
      </c>
      <c r="AO98" s="101">
        <f t="shared" si="37"/>
        <v>1.287799124091428E-2</v>
      </c>
    </row>
    <row r="99" spans="1:41" x14ac:dyDescent="0.2">
      <c r="A99" s="6" t="str">
        <f t="shared" si="15"/>
        <v>PT</v>
      </c>
      <c r="B99" s="37" t="str">
        <f t="shared" si="16"/>
        <v>Portugal</v>
      </c>
      <c r="C99" s="38">
        <f t="shared" si="10"/>
        <v>1.1643595616827856E-2</v>
      </c>
      <c r="D99" s="39">
        <f t="shared" si="11"/>
        <v>1.4459070466193106E-2</v>
      </c>
      <c r="E99" s="39">
        <f t="shared" si="12"/>
        <v>1.3682940650254247E-2</v>
      </c>
      <c r="F99" s="39">
        <f t="shared" si="13"/>
        <v>1.4806181716072061E-2</v>
      </c>
      <c r="G99" s="125">
        <f t="shared" si="17"/>
        <v>1.0811191029591069E-2</v>
      </c>
      <c r="H99" s="34"/>
      <c r="I99" s="124"/>
      <c r="J99" s="124"/>
      <c r="K99" s="124"/>
      <c r="L99" s="124"/>
      <c r="M99" s="124"/>
      <c r="N99" s="124"/>
      <c r="S99" s="2">
        <f t="shared" si="27"/>
        <v>21</v>
      </c>
      <c r="T99" s="40" t="str">
        <f t="shared" si="14"/>
        <v>HU</v>
      </c>
      <c r="U99" s="12" t="str">
        <f t="shared" si="20"/>
        <v>Hungary</v>
      </c>
      <c r="V99" s="41">
        <f t="shared" si="21"/>
        <v>3.1341521774040375E-3</v>
      </c>
      <c r="W99" s="41">
        <f t="shared" si="22"/>
        <v>3.3399710635048222E-3</v>
      </c>
      <c r="X99" s="41">
        <f t="shared" si="23"/>
        <v>2.7927841482998563E-3</v>
      </c>
      <c r="Y99" s="41">
        <f t="shared" si="24"/>
        <v>2.7760204948117989E-3</v>
      </c>
      <c r="Z99" s="42">
        <f t="shared" si="25"/>
        <v>2.7230380330358689E-3</v>
      </c>
      <c r="AA99" s="2">
        <v>15</v>
      </c>
      <c r="AB99" s="2" t="str">
        <f t="shared" si="28"/>
        <v>PT</v>
      </c>
      <c r="AC99" s="2" t="str">
        <f t="shared" si="29"/>
        <v>Portugal</v>
      </c>
      <c r="AE99" s="20">
        <f t="shared" si="30"/>
        <v>1.1643595616827856E-2</v>
      </c>
      <c r="AF99" s="20">
        <f t="shared" si="31"/>
        <v>1.4459070466193106E-2</v>
      </c>
      <c r="AG99" s="20">
        <f t="shared" si="32"/>
        <v>1.3682940650254247E-2</v>
      </c>
      <c r="AH99" s="20">
        <f t="shared" si="33"/>
        <v>1.4806181716072061E-2</v>
      </c>
      <c r="AI99" s="20">
        <f t="shared" si="34"/>
        <v>1.0811191029591069E-2</v>
      </c>
      <c r="AJ99" s="2">
        <f t="shared" si="35"/>
        <v>20</v>
      </c>
      <c r="AK99" s="2" t="str">
        <f t="shared" si="36"/>
        <v>HU</v>
      </c>
      <c r="AL99" s="103">
        <v>2.7530035998164452E-3</v>
      </c>
      <c r="AM99" s="2">
        <v>15</v>
      </c>
      <c r="AN99" s="2" t="str">
        <f t="shared" si="26"/>
        <v>PT</v>
      </c>
      <c r="AO99" s="101">
        <f t="shared" si="37"/>
        <v>1.0338993829507004E-2</v>
      </c>
    </row>
    <row r="100" spans="1:41" x14ac:dyDescent="0.2">
      <c r="A100" s="6" t="str">
        <f t="shared" si="15"/>
        <v>IE</v>
      </c>
      <c r="B100" s="37" t="str">
        <f t="shared" si="16"/>
        <v>Ireland</v>
      </c>
      <c r="C100" s="38">
        <f t="shared" si="10"/>
        <v>1.541424419654058E-2</v>
      </c>
      <c r="D100" s="38">
        <f t="shared" si="11"/>
        <v>1.2671819283096877E-2</v>
      </c>
      <c r="E100" s="38">
        <f t="shared" si="12"/>
        <v>1.1754749287212818E-2</v>
      </c>
      <c r="F100" s="38">
        <f t="shared" si="13"/>
        <v>1.1529444002986403E-2</v>
      </c>
      <c r="G100" s="125">
        <f t="shared" si="17"/>
        <v>1.0529799120131666E-2</v>
      </c>
      <c r="H100" s="34"/>
      <c r="I100" s="124"/>
      <c r="J100" s="124"/>
      <c r="K100" s="124"/>
      <c r="L100" s="124"/>
      <c r="M100" s="124"/>
      <c r="N100" s="124"/>
      <c r="S100" s="2">
        <f t="shared" si="27"/>
        <v>16</v>
      </c>
      <c r="T100" s="40" t="str">
        <f t="shared" si="14"/>
        <v>IE</v>
      </c>
      <c r="U100" s="12" t="str">
        <f t="shared" si="20"/>
        <v>Ireland</v>
      </c>
      <c r="V100" s="41">
        <f t="shared" si="21"/>
        <v>1.541424419654058E-2</v>
      </c>
      <c r="W100" s="41">
        <f t="shared" si="22"/>
        <v>1.2671819283096877E-2</v>
      </c>
      <c r="X100" s="41">
        <f t="shared" si="23"/>
        <v>1.1754749287212818E-2</v>
      </c>
      <c r="Y100" s="41">
        <f t="shared" si="24"/>
        <v>1.1529444002986403E-2</v>
      </c>
      <c r="Z100" s="42">
        <f t="shared" si="25"/>
        <v>1.0529799120131666E-2</v>
      </c>
      <c r="AA100" s="2">
        <v>16</v>
      </c>
      <c r="AB100" s="2" t="str">
        <f t="shared" si="28"/>
        <v>IE</v>
      </c>
      <c r="AC100" s="2" t="str">
        <f t="shared" si="29"/>
        <v>Ireland</v>
      </c>
      <c r="AE100" s="20">
        <f t="shared" si="30"/>
        <v>1.541424419654058E-2</v>
      </c>
      <c r="AF100" s="20">
        <f t="shared" si="31"/>
        <v>1.2671819283096877E-2</v>
      </c>
      <c r="AG100" s="20">
        <f t="shared" si="32"/>
        <v>1.1754749287212818E-2</v>
      </c>
      <c r="AH100" s="20">
        <f t="shared" si="33"/>
        <v>1.1529444002986403E-2</v>
      </c>
      <c r="AI100" s="20">
        <f t="shared" si="34"/>
        <v>1.0529799120131666E-2</v>
      </c>
      <c r="AJ100" s="2">
        <f t="shared" si="35"/>
        <v>16</v>
      </c>
      <c r="AK100" s="2" t="str">
        <f t="shared" si="36"/>
        <v>IE</v>
      </c>
      <c r="AL100" s="103">
        <v>1.0069892191434848E-2</v>
      </c>
      <c r="AM100" s="2">
        <v>16</v>
      </c>
      <c r="AN100" s="2" t="str">
        <f t="shared" si="26"/>
        <v>IE</v>
      </c>
      <c r="AO100" s="101">
        <f t="shared" si="37"/>
        <v>1.0069892191434848E-2</v>
      </c>
    </row>
    <row r="101" spans="1:41" x14ac:dyDescent="0.2">
      <c r="A101" s="6" t="str">
        <f t="shared" si="15"/>
        <v>TR</v>
      </c>
      <c r="B101" s="37" t="str">
        <f t="shared" si="16"/>
        <v>Turkey</v>
      </c>
      <c r="C101" s="38">
        <f t="shared" si="10"/>
        <v>5.1809843668201312E-3</v>
      </c>
      <c r="D101" s="39">
        <f t="shared" si="11"/>
        <v>5.7065106283362742E-3</v>
      </c>
      <c r="E101" s="39">
        <f t="shared" si="12"/>
        <v>5.3518514610743509E-3</v>
      </c>
      <c r="F101" s="39">
        <f t="shared" si="13"/>
        <v>6.396606816490724E-3</v>
      </c>
      <c r="G101" s="125">
        <f t="shared" si="17"/>
        <v>6.5816453599468047E-3</v>
      </c>
      <c r="H101" s="34"/>
      <c r="I101" s="2"/>
      <c r="J101" s="100"/>
      <c r="K101" s="100"/>
      <c r="M101" s="34"/>
      <c r="N101" s="34"/>
      <c r="S101" s="2">
        <f t="shared" si="27"/>
        <v>31</v>
      </c>
      <c r="T101" s="40" t="str">
        <f t="shared" si="14"/>
        <v>IS</v>
      </c>
      <c r="U101" s="12" t="str">
        <f t="shared" si="20"/>
        <v>Iceland</v>
      </c>
      <c r="V101" s="41">
        <f t="shared" si="21"/>
        <v>3.4105787919065455E-4</v>
      </c>
      <c r="W101" s="41">
        <f t="shared" si="22"/>
        <v>2.6324147414555918E-4</v>
      </c>
      <c r="X101" s="41">
        <f t="shared" si="23"/>
        <v>2.2262124119988005E-4</v>
      </c>
      <c r="Y101" s="41">
        <f t="shared" si="24"/>
        <v>2.3837577811410517E-4</v>
      </c>
      <c r="Z101" s="42">
        <f t="shared" si="25"/>
        <v>2.5450010357250681E-4</v>
      </c>
      <c r="AA101" s="2">
        <v>17</v>
      </c>
      <c r="AB101" s="2" t="str">
        <f t="shared" si="28"/>
        <v>TR</v>
      </c>
      <c r="AC101" s="2" t="str">
        <f t="shared" si="29"/>
        <v>Turkey</v>
      </c>
      <c r="AE101" s="20">
        <f t="shared" si="30"/>
        <v>5.1809843668201312E-3</v>
      </c>
      <c r="AF101" s="20">
        <f t="shared" si="31"/>
        <v>5.7065106283362742E-3</v>
      </c>
      <c r="AG101" s="20">
        <f t="shared" si="32"/>
        <v>5.3518514610743509E-3</v>
      </c>
      <c r="AH101" s="20">
        <f t="shared" si="33"/>
        <v>6.396606816490724E-3</v>
      </c>
      <c r="AI101" s="20">
        <f t="shared" si="34"/>
        <v>6.5816453599468047E-3</v>
      </c>
      <c r="AJ101" s="2">
        <f t="shared" si="35"/>
        <v>29</v>
      </c>
      <c r="AK101" s="2" t="str">
        <f t="shared" si="36"/>
        <v>IS</v>
      </c>
      <c r="AL101" s="103">
        <v>4.4766529445135238E-4</v>
      </c>
      <c r="AM101" s="2">
        <v>17</v>
      </c>
      <c r="AN101" s="2" t="str">
        <f t="shared" si="26"/>
        <v>TR</v>
      </c>
      <c r="AO101" s="101">
        <f t="shared" si="37"/>
        <v>8.1340717648088704E-3</v>
      </c>
    </row>
    <row r="102" spans="1:41" x14ac:dyDescent="0.2">
      <c r="A102" s="6" t="str">
        <f t="shared" si="15"/>
        <v xml:space="preserve">CZ </v>
      </c>
      <c r="B102" s="37" t="str">
        <f t="shared" si="16"/>
        <v>Czech Republic</v>
      </c>
      <c r="C102" s="38">
        <f t="shared" si="10"/>
        <v>3.7638094717032241E-3</v>
      </c>
      <c r="D102" s="39">
        <f t="shared" si="11"/>
        <v>4.9025529244388841E-3</v>
      </c>
      <c r="E102" s="39">
        <f t="shared" si="12"/>
        <v>4.8359849190035753E-3</v>
      </c>
      <c r="F102" s="39">
        <f t="shared" si="13"/>
        <v>5.2780184317216634E-3</v>
      </c>
      <c r="G102" s="125">
        <f t="shared" si="17"/>
        <v>5.5196929497831788E-3</v>
      </c>
      <c r="H102" s="34"/>
      <c r="I102" s="306" t="str">
        <f>CONCATENATE(G84," market shares by country at 2006 exchange rates")</f>
        <v>2011 market shares by country at 2006 exchange rates</v>
      </c>
      <c r="J102" s="306"/>
      <c r="K102" s="306"/>
      <c r="L102" s="306"/>
      <c r="M102" s="306"/>
      <c r="N102" s="306"/>
      <c r="S102" s="2">
        <f t="shared" si="27"/>
        <v>4</v>
      </c>
      <c r="T102" s="40" t="str">
        <f t="shared" si="14"/>
        <v>IT</v>
      </c>
      <c r="U102" s="12" t="str">
        <f t="shared" si="20"/>
        <v>Italy</v>
      </c>
      <c r="V102" s="41">
        <f t="shared" si="21"/>
        <v>8.390873042497192E-2</v>
      </c>
      <c r="W102" s="41">
        <f t="shared" si="22"/>
        <v>8.681508544241788E-2</v>
      </c>
      <c r="X102" s="41">
        <f t="shared" si="23"/>
        <v>0.11104514639392497</v>
      </c>
      <c r="Y102" s="41">
        <f t="shared" si="24"/>
        <v>0.11391677567506424</v>
      </c>
      <c r="Z102" s="42">
        <f t="shared" si="25"/>
        <v>0.10212687896190362</v>
      </c>
      <c r="AA102" s="2">
        <v>18</v>
      </c>
      <c r="AB102" s="2" t="str">
        <f t="shared" si="28"/>
        <v xml:space="preserve">CZ </v>
      </c>
      <c r="AC102" s="2" t="str">
        <f t="shared" si="29"/>
        <v>Czech Republic</v>
      </c>
      <c r="AE102" s="20">
        <f t="shared" si="30"/>
        <v>3.7638094717032241E-3</v>
      </c>
      <c r="AF102" s="20">
        <f t="shared" si="31"/>
        <v>4.9025529244388841E-3</v>
      </c>
      <c r="AG102" s="20">
        <f t="shared" si="32"/>
        <v>4.8359849190035753E-3</v>
      </c>
      <c r="AH102" s="20">
        <f t="shared" si="33"/>
        <v>5.2780184317216634E-3</v>
      </c>
      <c r="AI102" s="20">
        <f t="shared" si="34"/>
        <v>5.5196929497831788E-3</v>
      </c>
      <c r="AJ102" s="2">
        <f t="shared" si="35"/>
        <v>4</v>
      </c>
      <c r="AK102" s="2" t="str">
        <f t="shared" si="36"/>
        <v>IT</v>
      </c>
      <c r="AL102" s="103">
        <v>9.7666313408382069E-2</v>
      </c>
      <c r="AM102" s="2">
        <v>18</v>
      </c>
      <c r="AN102" s="2" t="str">
        <f t="shared" si="26"/>
        <v xml:space="preserve">CZ </v>
      </c>
      <c r="AO102" s="101">
        <f t="shared" si="37"/>
        <v>4.5798124075302846E-3</v>
      </c>
    </row>
    <row r="103" spans="1:41" x14ac:dyDescent="0.2">
      <c r="A103" s="6" t="str">
        <f t="shared" si="15"/>
        <v>GR</v>
      </c>
      <c r="B103" s="37" t="str">
        <f t="shared" si="16"/>
        <v>Greece</v>
      </c>
      <c r="C103" s="38">
        <f t="shared" si="10"/>
        <v>4.2396792294044543E-3</v>
      </c>
      <c r="D103" s="39">
        <f t="shared" si="11"/>
        <v>4.7974299815765759E-3</v>
      </c>
      <c r="E103" s="39">
        <f t="shared" si="12"/>
        <v>5.0657596366865823E-3</v>
      </c>
      <c r="F103" s="39">
        <f t="shared" si="13"/>
        <v>4.7453393778402854E-3</v>
      </c>
      <c r="G103" s="125">
        <f t="shared" si="17"/>
        <v>4.5261088411567441E-3</v>
      </c>
      <c r="H103" s="34"/>
      <c r="I103" s="124"/>
      <c r="J103" s="124"/>
      <c r="K103" s="124"/>
      <c r="L103" s="124"/>
      <c r="M103" s="124"/>
      <c r="N103" s="124"/>
      <c r="S103" s="2">
        <f t="shared" si="27"/>
        <v>20</v>
      </c>
      <c r="T103" s="40" t="str">
        <f t="shared" si="14"/>
        <v>LI</v>
      </c>
      <c r="U103" s="12" t="str">
        <f t="shared" si="20"/>
        <v>Liechtenstein</v>
      </c>
      <c r="V103" s="41">
        <f t="shared" si="21"/>
        <v>3.5588568085588722E-3</v>
      </c>
      <c r="W103" s="41">
        <f t="shared" si="22"/>
        <v>3.5557280484972281E-3</v>
      </c>
      <c r="X103" s="41">
        <f t="shared" si="23"/>
        <v>5.6065366600879631E-3</v>
      </c>
      <c r="Y103" s="41">
        <f t="shared" si="24"/>
        <v>6.1852080981157223E-3</v>
      </c>
      <c r="Z103" s="42">
        <f t="shared" si="25"/>
        <v>3.6060721636857491E-3</v>
      </c>
      <c r="AA103" s="2">
        <v>19</v>
      </c>
      <c r="AB103" s="2" t="str">
        <f t="shared" si="28"/>
        <v>GR</v>
      </c>
      <c r="AC103" s="2" t="str">
        <f t="shared" si="29"/>
        <v>Greece</v>
      </c>
      <c r="AE103" s="20">
        <f t="shared" si="30"/>
        <v>4.2396792294044543E-3</v>
      </c>
      <c r="AF103" s="20">
        <f t="shared" si="31"/>
        <v>4.7974299815765759E-3</v>
      </c>
      <c r="AG103" s="20">
        <f t="shared" si="32"/>
        <v>5.0657596366865823E-3</v>
      </c>
      <c r="AH103" s="20">
        <f t="shared" si="33"/>
        <v>4.7453393778402854E-3</v>
      </c>
      <c r="AI103" s="20">
        <f t="shared" si="34"/>
        <v>4.5261088411567441E-3</v>
      </c>
      <c r="AJ103" s="2">
        <f t="shared" si="35"/>
        <v>21</v>
      </c>
      <c r="AK103" s="2" t="str">
        <f t="shared" si="36"/>
        <v>LI</v>
      </c>
      <c r="AL103" s="103">
        <v>2.7024657545441162E-3</v>
      </c>
      <c r="AM103" s="2">
        <v>19</v>
      </c>
      <c r="AN103" s="2" t="str">
        <f t="shared" si="26"/>
        <v>GR</v>
      </c>
      <c r="AO103" s="101">
        <f t="shared" si="37"/>
        <v>4.3284233210119033E-3</v>
      </c>
    </row>
    <row r="104" spans="1:41" x14ac:dyDescent="0.2">
      <c r="A104" s="6" t="str">
        <f t="shared" si="15"/>
        <v>LI</v>
      </c>
      <c r="B104" s="37" t="str">
        <f t="shared" si="16"/>
        <v>Liechtenstein</v>
      </c>
      <c r="C104" s="38">
        <f t="shared" si="10"/>
        <v>3.5588568085588722E-3</v>
      </c>
      <c r="D104" s="39">
        <f t="shared" si="11"/>
        <v>3.5557280484972281E-3</v>
      </c>
      <c r="E104" s="39">
        <f t="shared" si="12"/>
        <v>5.6065366600879631E-3</v>
      </c>
      <c r="F104" s="39">
        <f t="shared" si="13"/>
        <v>6.1852080981157223E-3</v>
      </c>
      <c r="G104" s="125">
        <f t="shared" si="17"/>
        <v>3.6060721636857491E-3</v>
      </c>
      <c r="H104" s="34"/>
      <c r="I104" s="124"/>
      <c r="J104" s="124"/>
      <c r="K104" s="124"/>
      <c r="L104" s="124"/>
      <c r="M104" s="124"/>
      <c r="N104" s="124"/>
      <c r="Q104" s="2" t="str">
        <f>AN85</f>
        <v>UK</v>
      </c>
      <c r="R104" s="102">
        <f>AO85</f>
        <v>0.24077068570689644</v>
      </c>
      <c r="S104" s="2">
        <f t="shared" si="27"/>
        <v>25</v>
      </c>
      <c r="T104" s="40" t="str">
        <f t="shared" si="14"/>
        <v>LU</v>
      </c>
      <c r="U104" s="12" t="str">
        <f t="shared" si="20"/>
        <v>Luxembourg</v>
      </c>
      <c r="V104" s="41">
        <f t="shared" si="21"/>
        <v>9.3396568604615796E-4</v>
      </c>
      <c r="W104" s="41">
        <f t="shared" si="22"/>
        <v>1.6076343537082568E-3</v>
      </c>
      <c r="X104" s="41">
        <f t="shared" si="23"/>
        <v>1.5421627773761163E-3</v>
      </c>
      <c r="Y104" s="41">
        <f t="shared" si="24"/>
        <v>1.7261545760522709E-3</v>
      </c>
      <c r="Z104" s="42">
        <f t="shared" si="25"/>
        <v>1.5435675612969076E-3</v>
      </c>
      <c r="AA104" s="2">
        <v>20</v>
      </c>
      <c r="AB104" s="2" t="str">
        <f t="shared" si="28"/>
        <v>LI</v>
      </c>
      <c r="AC104" s="2" t="str">
        <f t="shared" si="29"/>
        <v>Liechtenstein</v>
      </c>
      <c r="AE104" s="20">
        <f t="shared" si="30"/>
        <v>3.5588568085588722E-3</v>
      </c>
      <c r="AF104" s="20">
        <f t="shared" si="31"/>
        <v>3.5557280484972281E-3</v>
      </c>
      <c r="AG104" s="20">
        <f t="shared" si="32"/>
        <v>5.6065366600879631E-3</v>
      </c>
      <c r="AH104" s="20">
        <f t="shared" si="33"/>
        <v>6.1852080981157223E-3</v>
      </c>
      <c r="AI104" s="20">
        <f t="shared" si="34"/>
        <v>3.6060721636857491E-3</v>
      </c>
      <c r="AJ104" s="2">
        <f t="shared" si="35"/>
        <v>25</v>
      </c>
      <c r="AK104" s="2" t="str">
        <f t="shared" si="36"/>
        <v>LU</v>
      </c>
      <c r="AL104" s="103">
        <v>1.4761496164479063E-3</v>
      </c>
      <c r="AM104" s="2">
        <v>20</v>
      </c>
      <c r="AN104" s="2" t="str">
        <f t="shared" si="26"/>
        <v>HU</v>
      </c>
      <c r="AO104" s="101">
        <f t="shared" si="37"/>
        <v>2.7530035998164452E-3</v>
      </c>
    </row>
    <row r="105" spans="1:41" x14ac:dyDescent="0.2">
      <c r="A105" s="6" t="str">
        <f t="shared" si="15"/>
        <v>HU</v>
      </c>
      <c r="B105" s="37" t="str">
        <f t="shared" si="16"/>
        <v>Hungary</v>
      </c>
      <c r="C105" s="38">
        <f t="shared" si="10"/>
        <v>3.1341521774040375E-3</v>
      </c>
      <c r="D105" s="39">
        <f t="shared" si="11"/>
        <v>3.3399710635048222E-3</v>
      </c>
      <c r="E105" s="39">
        <f t="shared" si="12"/>
        <v>2.7927841482998563E-3</v>
      </c>
      <c r="F105" s="39">
        <f t="shared" si="13"/>
        <v>2.7760204948117989E-3</v>
      </c>
      <c r="G105" s="125">
        <f t="shared" si="17"/>
        <v>2.7230380330358689E-3</v>
      </c>
      <c r="H105" s="44"/>
      <c r="I105" s="124"/>
      <c r="J105" s="124"/>
      <c r="K105" s="124"/>
      <c r="L105" s="124"/>
      <c r="M105" s="124"/>
      <c r="N105" s="124"/>
      <c r="Q105" s="2" t="str">
        <f t="shared" ref="Q105:R108" si="38">AN86</f>
        <v>FR</v>
      </c>
      <c r="R105" s="102">
        <f t="shared" si="38"/>
        <v>0.16835991420775273</v>
      </c>
      <c r="S105" s="2">
        <f t="shared" si="27"/>
        <v>32</v>
      </c>
      <c r="T105" s="40" t="str">
        <f t="shared" si="14"/>
        <v>LV</v>
      </c>
      <c r="U105" s="12" t="str">
        <f t="shared" si="20"/>
        <v>Latvia</v>
      </c>
      <c r="V105" s="41">
        <f t="shared" si="21"/>
        <v>3.7049714126646534E-4</v>
      </c>
      <c r="W105" s="41">
        <f t="shared" si="22"/>
        <v>4.4911425452442402E-4</v>
      </c>
      <c r="X105" s="41">
        <f t="shared" si="23"/>
        <v>2.9675132480597041E-4</v>
      </c>
      <c r="Y105" s="41">
        <f t="shared" si="24"/>
        <v>2.41625470088488E-4</v>
      </c>
      <c r="Z105" s="42">
        <f t="shared" si="25"/>
        <v>1.7685435659245923E-4</v>
      </c>
      <c r="AA105" s="2">
        <v>21</v>
      </c>
      <c r="AB105" s="2" t="str">
        <f t="shared" si="28"/>
        <v>HU</v>
      </c>
      <c r="AC105" s="2" t="str">
        <f t="shared" si="29"/>
        <v>Hungary</v>
      </c>
      <c r="AE105" s="20">
        <f t="shared" si="30"/>
        <v>3.1341521774040375E-3</v>
      </c>
      <c r="AF105" s="20">
        <f t="shared" si="31"/>
        <v>3.3399710635048222E-3</v>
      </c>
      <c r="AG105" s="20">
        <f t="shared" si="32"/>
        <v>2.7927841482998563E-3</v>
      </c>
      <c r="AH105" s="20">
        <f t="shared" si="33"/>
        <v>2.7760204948117989E-3</v>
      </c>
      <c r="AI105" s="20">
        <f t="shared" si="34"/>
        <v>2.7230380330358689E-3</v>
      </c>
      <c r="AJ105" s="2">
        <f t="shared" si="35"/>
        <v>32</v>
      </c>
      <c r="AK105" s="2" t="str">
        <f t="shared" si="36"/>
        <v>LV</v>
      </c>
      <c r="AL105" s="103">
        <v>1.7158356415491224E-4</v>
      </c>
      <c r="AM105" s="2">
        <v>21</v>
      </c>
      <c r="AN105" s="2" t="str">
        <f t="shared" si="26"/>
        <v>LI</v>
      </c>
      <c r="AO105" s="101">
        <f t="shared" si="37"/>
        <v>2.7024657545441162E-3</v>
      </c>
    </row>
    <row r="106" spans="1:41" x14ac:dyDescent="0.2">
      <c r="A106" s="6" t="str">
        <f t="shared" si="15"/>
        <v>SI</v>
      </c>
      <c r="B106" s="37" t="str">
        <f t="shared" si="16"/>
        <v>Slovenia</v>
      </c>
      <c r="C106" s="38">
        <f t="shared" si="10"/>
        <v>1.6037452487501569E-3</v>
      </c>
      <c r="D106" s="39">
        <f t="shared" si="11"/>
        <v>1.9048202817705225E-3</v>
      </c>
      <c r="E106" s="39">
        <f t="shared" si="12"/>
        <v>1.9512695288316387E-3</v>
      </c>
      <c r="F106" s="39">
        <f t="shared" si="13"/>
        <v>1.8974108568259609E-3</v>
      </c>
      <c r="G106" s="125">
        <f t="shared" si="17"/>
        <v>1.8761850610001427E-3</v>
      </c>
      <c r="H106" s="45"/>
      <c r="I106" s="124"/>
      <c r="J106" s="124"/>
      <c r="K106" s="124"/>
      <c r="L106" s="124"/>
      <c r="M106" s="124"/>
      <c r="N106" s="124"/>
      <c r="Q106" s="2" t="str">
        <f t="shared" si="38"/>
        <v>DE</v>
      </c>
      <c r="R106" s="102">
        <f t="shared" si="38"/>
        <v>0.15778940705035566</v>
      </c>
      <c r="S106" s="2">
        <f t="shared" si="27"/>
        <v>29</v>
      </c>
      <c r="T106" s="40" t="str">
        <f t="shared" si="14"/>
        <v>MT</v>
      </c>
      <c r="U106" s="12" t="str">
        <f t="shared" si="20"/>
        <v>Malta</v>
      </c>
      <c r="V106" s="41">
        <f t="shared" si="21"/>
        <v>2.9784445155642438E-4</v>
      </c>
      <c r="W106" s="41">
        <f t="shared" si="22"/>
        <v>2.5901404663560142E-4</v>
      </c>
      <c r="X106" s="41">
        <f t="shared" si="23"/>
        <v>2.6789893724345491E-4</v>
      </c>
      <c r="Y106" s="41">
        <f t="shared" si="24"/>
        <v>2.9409239797435489E-4</v>
      </c>
      <c r="Z106" s="42">
        <f t="shared" si="25"/>
        <v>2.8473818345765275E-4</v>
      </c>
      <c r="AA106" s="2">
        <v>22</v>
      </c>
      <c r="AB106" s="2" t="str">
        <f t="shared" si="28"/>
        <v>SI</v>
      </c>
      <c r="AC106" s="2" t="str">
        <f t="shared" si="29"/>
        <v>Slovenia</v>
      </c>
      <c r="AE106" s="20">
        <f t="shared" si="30"/>
        <v>1.6037452487501569E-3</v>
      </c>
      <c r="AF106" s="20">
        <f t="shared" si="31"/>
        <v>1.9048202817705225E-3</v>
      </c>
      <c r="AG106" s="20">
        <f t="shared" si="32"/>
        <v>1.9512695288316387E-3</v>
      </c>
      <c r="AH106" s="20">
        <f t="shared" si="33"/>
        <v>1.8974108568259609E-3</v>
      </c>
      <c r="AI106" s="20">
        <f t="shared" si="34"/>
        <v>1.8761850610001427E-3</v>
      </c>
      <c r="AJ106" s="2">
        <f t="shared" si="35"/>
        <v>30</v>
      </c>
      <c r="AK106" s="2" t="str">
        <f t="shared" si="36"/>
        <v>MT</v>
      </c>
      <c r="AL106" s="103">
        <v>2.7230175784851134E-4</v>
      </c>
      <c r="AM106" s="2">
        <v>22</v>
      </c>
      <c r="AN106" s="2" t="str">
        <f t="shared" si="26"/>
        <v>RO</v>
      </c>
      <c r="AO106" s="101">
        <f t="shared" si="37"/>
        <v>1.9657424822181659E-3</v>
      </c>
    </row>
    <row r="107" spans="1:41" x14ac:dyDescent="0.2">
      <c r="A107" s="6" t="str">
        <f t="shared" si="15"/>
        <v xml:space="preserve">SK </v>
      </c>
      <c r="B107" s="37" t="str">
        <f t="shared" si="16"/>
        <v>Slovakia</v>
      </c>
      <c r="C107" s="81">
        <f t="shared" si="10"/>
        <v>1.4511208403358237E-3</v>
      </c>
      <c r="D107" s="39">
        <f t="shared" si="11"/>
        <v>1.9160776111980687E-3</v>
      </c>
      <c r="E107" s="39">
        <f t="shared" si="12"/>
        <v>1.9107359105998702E-3</v>
      </c>
      <c r="F107" s="39">
        <f t="shared" si="13"/>
        <v>1.8067990680568128E-3</v>
      </c>
      <c r="G107" s="125">
        <f t="shared" si="17"/>
        <v>1.8669199495877965E-3</v>
      </c>
      <c r="H107" s="45"/>
      <c r="I107" s="124"/>
      <c r="J107" s="124"/>
      <c r="K107" s="124"/>
      <c r="L107" s="124"/>
      <c r="M107" s="124"/>
      <c r="N107" s="124"/>
      <c r="Q107" s="2" t="str">
        <f t="shared" si="38"/>
        <v>IT</v>
      </c>
      <c r="R107" s="102">
        <f t="shared" si="38"/>
        <v>9.7666313408382069E-2</v>
      </c>
      <c r="S107" s="2">
        <f t="shared" si="27"/>
        <v>5</v>
      </c>
      <c r="T107" s="40" t="str">
        <f t="shared" si="14"/>
        <v>NL</v>
      </c>
      <c r="U107" s="12" t="str">
        <f t="shared" si="20"/>
        <v>Netherlands</v>
      </c>
      <c r="V107" s="41">
        <f t="shared" si="21"/>
        <v>6.3488776472135619E-2</v>
      </c>
      <c r="W107" s="41">
        <f t="shared" si="22"/>
        <v>7.4072184002565461E-2</v>
      </c>
      <c r="X107" s="41">
        <f t="shared" si="23"/>
        <v>7.3211799569447428E-2</v>
      </c>
      <c r="Y107" s="41">
        <f t="shared" si="24"/>
        <v>7.0566752155076337E-2</v>
      </c>
      <c r="Z107" s="42">
        <f t="shared" si="25"/>
        <v>7.2963585305743747E-2</v>
      </c>
      <c r="AA107" s="2">
        <v>23</v>
      </c>
      <c r="AB107" s="2" t="str">
        <f t="shared" si="28"/>
        <v xml:space="preserve">SK </v>
      </c>
      <c r="AC107" s="2" t="str">
        <f t="shared" si="29"/>
        <v>Slovakia</v>
      </c>
      <c r="AE107" s="20">
        <f t="shared" si="30"/>
        <v>1.4511208403358237E-3</v>
      </c>
      <c r="AF107" s="20">
        <f t="shared" si="31"/>
        <v>1.9160776111980687E-3</v>
      </c>
      <c r="AG107" s="20">
        <f t="shared" si="32"/>
        <v>1.9107359105998702E-3</v>
      </c>
      <c r="AH107" s="20">
        <f t="shared" si="33"/>
        <v>1.8067990680568128E-3</v>
      </c>
      <c r="AI107" s="20">
        <f t="shared" si="34"/>
        <v>1.8669199495877965E-3</v>
      </c>
      <c r="AJ107" s="2">
        <f t="shared" si="35"/>
        <v>5</v>
      </c>
      <c r="AK107" s="2" t="str">
        <f t="shared" si="36"/>
        <v>NL</v>
      </c>
      <c r="AL107" s="103">
        <v>6.9776776322795817E-2</v>
      </c>
      <c r="AM107" s="2">
        <v>23</v>
      </c>
      <c r="AN107" s="2" t="str">
        <f t="shared" si="26"/>
        <v>SI</v>
      </c>
      <c r="AO107" s="101">
        <f t="shared" si="37"/>
        <v>1.7942394797761168E-3</v>
      </c>
    </row>
    <row r="108" spans="1:41" x14ac:dyDescent="0.2">
      <c r="A108" s="6" t="str">
        <f t="shared" si="15"/>
        <v>RO</v>
      </c>
      <c r="B108" s="37" t="str">
        <f t="shared" si="16"/>
        <v>Romania</v>
      </c>
      <c r="C108" s="81">
        <f t="shared" si="10"/>
        <v>1.7074334688833806E-3</v>
      </c>
      <c r="D108" s="81">
        <f t="shared" si="11"/>
        <v>2.3021284561438394E-3</v>
      </c>
      <c r="E108" s="38">
        <f t="shared" si="12"/>
        <v>1.7008513668400661E-3</v>
      </c>
      <c r="F108" s="39">
        <f t="shared" si="13"/>
        <v>1.7866152824281979E-3</v>
      </c>
      <c r="G108" s="125">
        <f t="shared" si="17"/>
        <v>1.7096448418215163E-3</v>
      </c>
      <c r="H108" s="45"/>
      <c r="I108" s="124"/>
      <c r="J108" s="124"/>
      <c r="K108" s="124"/>
      <c r="L108" s="124"/>
      <c r="M108" s="124"/>
      <c r="N108" s="124"/>
      <c r="Q108" s="2" t="str">
        <f t="shared" si="38"/>
        <v>NL</v>
      </c>
      <c r="R108" s="102">
        <f>AO89</f>
        <v>6.9776776322795817E-2</v>
      </c>
      <c r="S108" s="2">
        <f t="shared" si="27"/>
        <v>13</v>
      </c>
      <c r="T108" s="40" t="str">
        <f t="shared" si="14"/>
        <v>NO</v>
      </c>
      <c r="U108" s="12" t="str">
        <f t="shared" si="20"/>
        <v>Norway</v>
      </c>
      <c r="V108" s="41">
        <f t="shared" si="21"/>
        <v>1.0978021435485066E-2</v>
      </c>
      <c r="W108" s="41">
        <f t="shared" si="22"/>
        <v>1.1992360238322645E-2</v>
      </c>
      <c r="X108" s="41">
        <f t="shared" si="23"/>
        <v>1.1166794874072784E-2</v>
      </c>
      <c r="Y108" s="41">
        <f t="shared" si="24"/>
        <v>1.2490186480145774E-2</v>
      </c>
      <c r="Z108" s="42">
        <f t="shared" si="25"/>
        <v>1.4101678133470137E-2</v>
      </c>
      <c r="AA108" s="2">
        <v>24</v>
      </c>
      <c r="AB108" s="2" t="str">
        <f t="shared" si="28"/>
        <v>RO</v>
      </c>
      <c r="AC108" s="2" t="str">
        <f t="shared" si="29"/>
        <v>Romania</v>
      </c>
      <c r="AE108" s="20">
        <f t="shared" si="30"/>
        <v>1.7074334688833806E-3</v>
      </c>
      <c r="AF108" s="20">
        <f t="shared" si="31"/>
        <v>2.3021284561438394E-3</v>
      </c>
      <c r="AG108" s="20">
        <f t="shared" si="32"/>
        <v>1.7008513668400661E-3</v>
      </c>
      <c r="AH108" s="20">
        <f t="shared" si="33"/>
        <v>1.7866152824281979E-3</v>
      </c>
      <c r="AI108" s="20">
        <f t="shared" si="34"/>
        <v>1.7096448418215163E-3</v>
      </c>
      <c r="AJ108" s="2">
        <f t="shared" si="35"/>
        <v>13</v>
      </c>
      <c r="AK108" s="2" t="str">
        <f t="shared" si="36"/>
        <v>NO</v>
      </c>
      <c r="AL108" s="103">
        <v>1.3060436884393047E-2</v>
      </c>
      <c r="AM108" s="2">
        <v>24</v>
      </c>
      <c r="AN108" s="2" t="str">
        <f t="shared" si="26"/>
        <v xml:space="preserve">SK </v>
      </c>
      <c r="AO108" s="101">
        <f t="shared" si="37"/>
        <v>1.785379037900679E-3</v>
      </c>
    </row>
    <row r="109" spans="1:41" x14ac:dyDescent="0.2">
      <c r="A109" s="6" t="str">
        <f t="shared" si="15"/>
        <v>LU</v>
      </c>
      <c r="B109" s="37" t="str">
        <f t="shared" si="16"/>
        <v>Luxembourg</v>
      </c>
      <c r="C109" s="81">
        <f t="shared" si="10"/>
        <v>9.3396568604615796E-4</v>
      </c>
      <c r="D109" s="81">
        <f t="shared" si="11"/>
        <v>1.6076343537082568E-3</v>
      </c>
      <c r="E109" s="38">
        <f t="shared" si="12"/>
        <v>1.5421627773761163E-3</v>
      </c>
      <c r="F109" s="39">
        <f t="shared" si="13"/>
        <v>1.7261545760522709E-3</v>
      </c>
      <c r="G109" s="125">
        <f t="shared" si="17"/>
        <v>1.5435675612969076E-3</v>
      </c>
      <c r="H109" s="34"/>
      <c r="I109" s="124"/>
      <c r="J109" s="124"/>
      <c r="K109" s="124"/>
      <c r="L109" s="124"/>
      <c r="M109" s="124"/>
      <c r="N109" s="124"/>
      <c r="Q109" s="2" t="str">
        <f>AN90</f>
        <v>ES</v>
      </c>
      <c r="R109" s="102">
        <f>AO90</f>
        <v>5.2779827606097125E-2</v>
      </c>
      <c r="S109" s="2">
        <f t="shared" si="27"/>
        <v>14</v>
      </c>
      <c r="T109" s="40" t="str">
        <f t="shared" si="14"/>
        <v>PL</v>
      </c>
      <c r="U109" s="12" t="str">
        <f t="shared" si="20"/>
        <v>Poland</v>
      </c>
      <c r="V109" s="41">
        <f t="shared" si="21"/>
        <v>9.8055383147889041E-3</v>
      </c>
      <c r="W109" s="41">
        <f t="shared" si="22"/>
        <v>1.587321155858841E-2</v>
      </c>
      <c r="X109" s="41">
        <f t="shared" si="23"/>
        <v>1.1182931621259468E-2</v>
      </c>
      <c r="Y109" s="41">
        <f t="shared" si="24"/>
        <v>1.2282392015099583E-2</v>
      </c>
      <c r="Z109" s="42">
        <f t="shared" si="25"/>
        <v>1.273182712742566E-2</v>
      </c>
      <c r="AA109" s="2">
        <v>25</v>
      </c>
      <c r="AB109" s="2" t="str">
        <f t="shared" si="28"/>
        <v>LU</v>
      </c>
      <c r="AC109" s="2" t="str">
        <f t="shared" si="29"/>
        <v>Luxembourg</v>
      </c>
      <c r="AE109" s="20">
        <f t="shared" si="30"/>
        <v>9.3396568604615796E-4</v>
      </c>
      <c r="AF109" s="20">
        <f t="shared" si="31"/>
        <v>1.6076343537082568E-3</v>
      </c>
      <c r="AG109" s="20">
        <f t="shared" si="32"/>
        <v>1.5421627773761163E-3</v>
      </c>
      <c r="AH109" s="20">
        <f t="shared" si="33"/>
        <v>1.7261545760522709E-3</v>
      </c>
      <c r="AI109" s="20">
        <f t="shared" si="34"/>
        <v>1.5435675612969076E-3</v>
      </c>
      <c r="AJ109" s="2">
        <f t="shared" si="35"/>
        <v>14</v>
      </c>
      <c r="AK109" s="2" t="str">
        <f t="shared" si="36"/>
        <v>PL</v>
      </c>
      <c r="AL109" s="103">
        <v>1.287799124091428E-2</v>
      </c>
      <c r="AM109" s="2">
        <v>25</v>
      </c>
      <c r="AN109" s="2" t="str">
        <f t="shared" si="26"/>
        <v>LU</v>
      </c>
      <c r="AO109" s="101">
        <f t="shared" si="37"/>
        <v>1.4761496164479063E-3</v>
      </c>
    </row>
    <row r="110" spans="1:41" x14ac:dyDescent="0.2">
      <c r="A110" s="6" t="str">
        <f t="shared" si="15"/>
        <v>HR</v>
      </c>
      <c r="B110" s="37" t="str">
        <f t="shared" si="16"/>
        <v>Croatia</v>
      </c>
      <c r="C110" s="38">
        <f t="shared" si="10"/>
        <v>1.046090320219578E-3</v>
      </c>
      <c r="D110" s="39">
        <f t="shared" si="11"/>
        <v>1.2649997129067405E-3</v>
      </c>
      <c r="E110" s="39">
        <f t="shared" si="12"/>
        <v>1.2086112451022491E-3</v>
      </c>
      <c r="F110" s="39">
        <f t="shared" si="13"/>
        <v>1.1493827755958118E-3</v>
      </c>
      <c r="G110" s="125">
        <f t="shared" si="17"/>
        <v>1.1389897011145004E-3</v>
      </c>
      <c r="H110" s="34"/>
      <c r="I110" s="124"/>
      <c r="J110" s="124"/>
      <c r="K110" s="124"/>
      <c r="L110" s="124"/>
      <c r="M110" s="124"/>
      <c r="N110" s="124"/>
      <c r="Q110" s="2" t="str">
        <f t="shared" ref="Q110:R110" si="39">AN91</f>
        <v>CH</v>
      </c>
      <c r="R110" s="102">
        <f t="shared" si="39"/>
        <v>3.1462201627948619E-2</v>
      </c>
      <c r="S110" s="2">
        <f t="shared" si="27"/>
        <v>15</v>
      </c>
      <c r="T110" s="40" t="str">
        <f t="shared" si="14"/>
        <v>PT</v>
      </c>
      <c r="U110" s="12" t="str">
        <f t="shared" si="20"/>
        <v>Portugal</v>
      </c>
      <c r="V110" s="41">
        <f t="shared" si="21"/>
        <v>1.1643595616827856E-2</v>
      </c>
      <c r="W110" s="41">
        <f t="shared" si="22"/>
        <v>1.4459070466193106E-2</v>
      </c>
      <c r="X110" s="41">
        <f t="shared" si="23"/>
        <v>1.3682940650254247E-2</v>
      </c>
      <c r="Y110" s="41">
        <f t="shared" si="24"/>
        <v>1.4806181716072061E-2</v>
      </c>
      <c r="Z110" s="42">
        <f t="shared" si="25"/>
        <v>1.0811191029591069E-2</v>
      </c>
      <c r="AA110" s="2">
        <v>26</v>
      </c>
      <c r="AB110" s="2" t="str">
        <f t="shared" si="28"/>
        <v>HR</v>
      </c>
      <c r="AC110" s="2" t="str">
        <f t="shared" si="29"/>
        <v>Croatia</v>
      </c>
      <c r="AE110" s="20">
        <f t="shared" si="30"/>
        <v>1.046090320219578E-3</v>
      </c>
      <c r="AF110" s="20">
        <f t="shared" si="31"/>
        <v>1.2649997129067405E-3</v>
      </c>
      <c r="AG110" s="20">
        <f t="shared" si="32"/>
        <v>1.2086112451022491E-3</v>
      </c>
      <c r="AH110" s="20">
        <f t="shared" si="33"/>
        <v>1.1493827755958118E-3</v>
      </c>
      <c r="AI110" s="20">
        <f t="shared" si="34"/>
        <v>1.1389897011145004E-3</v>
      </c>
      <c r="AJ110" s="2">
        <f t="shared" si="35"/>
        <v>15</v>
      </c>
      <c r="AK110" s="2" t="str">
        <f t="shared" si="36"/>
        <v>PT</v>
      </c>
      <c r="AL110" s="103">
        <v>1.0338993829507004E-2</v>
      </c>
      <c r="AM110" s="2">
        <v>26</v>
      </c>
      <c r="AN110" s="2" t="str">
        <f t="shared" si="26"/>
        <v>HR</v>
      </c>
      <c r="AO110" s="101">
        <f t="shared" si="37"/>
        <v>1.1062397224579435E-3</v>
      </c>
    </row>
    <row r="111" spans="1:41" x14ac:dyDescent="0.2">
      <c r="A111" s="6" t="str">
        <f t="shared" si="15"/>
        <v>CY</v>
      </c>
      <c r="B111" s="37" t="str">
        <f t="shared" si="16"/>
        <v>Cyprus</v>
      </c>
      <c r="C111" s="176">
        <f t="shared" si="10"/>
        <v>6.0487699165254671E-4</v>
      </c>
      <c r="D111" s="173">
        <f t="shared" si="11"/>
        <v>7.2888103750768502E-4</v>
      </c>
      <c r="E111" s="173">
        <f t="shared" si="12"/>
        <v>7.6787829020546399E-4</v>
      </c>
      <c r="F111" s="173">
        <f t="shared" si="13"/>
        <v>7.650425815210188E-4</v>
      </c>
      <c r="G111" s="174">
        <f t="shared" si="17"/>
        <v>7.8568144776697334E-4</v>
      </c>
      <c r="H111" s="34"/>
      <c r="I111" s="124"/>
      <c r="J111" s="124"/>
      <c r="K111" s="124"/>
      <c r="L111" s="124"/>
      <c r="M111" s="124"/>
      <c r="N111" s="124"/>
      <c r="Q111" s="2" t="str">
        <f>AN92</f>
        <v>BE</v>
      </c>
      <c r="R111" s="102">
        <f>AO92</f>
        <v>2.5878603981171883E-2</v>
      </c>
      <c r="S111" s="2">
        <f t="shared" si="27"/>
        <v>24</v>
      </c>
      <c r="T111" s="40" t="str">
        <f t="shared" si="14"/>
        <v>RO</v>
      </c>
      <c r="U111" s="12" t="str">
        <f t="shared" si="20"/>
        <v>Romania</v>
      </c>
      <c r="V111" s="41">
        <f t="shared" si="21"/>
        <v>1.7074334688833806E-3</v>
      </c>
      <c r="W111" s="41">
        <f t="shared" si="22"/>
        <v>2.3021284561438394E-3</v>
      </c>
      <c r="X111" s="41">
        <f t="shared" si="23"/>
        <v>1.7008513668400661E-3</v>
      </c>
      <c r="Y111" s="41">
        <f t="shared" si="24"/>
        <v>1.7866152824281979E-3</v>
      </c>
      <c r="Z111" s="42">
        <f t="shared" si="25"/>
        <v>1.7096448418215163E-3</v>
      </c>
      <c r="AA111" s="2">
        <v>27</v>
      </c>
      <c r="AB111" s="2" t="str">
        <f t="shared" si="28"/>
        <v>CY</v>
      </c>
      <c r="AC111" s="2" t="str">
        <f t="shared" si="29"/>
        <v>Cyprus</v>
      </c>
      <c r="AE111" s="20">
        <f t="shared" si="30"/>
        <v>6.0487699165254671E-4</v>
      </c>
      <c r="AF111" s="20">
        <f t="shared" si="31"/>
        <v>7.2888103750768502E-4</v>
      </c>
      <c r="AG111" s="20">
        <f t="shared" si="32"/>
        <v>7.6787829020546399E-4</v>
      </c>
      <c r="AH111" s="20">
        <f t="shared" si="33"/>
        <v>7.650425815210188E-4</v>
      </c>
      <c r="AI111" s="20">
        <f t="shared" si="34"/>
        <v>7.8568144776697334E-4</v>
      </c>
      <c r="AJ111" s="2">
        <f t="shared" si="35"/>
        <v>22</v>
      </c>
      <c r="AK111" s="2" t="str">
        <f t="shared" si="36"/>
        <v>RO</v>
      </c>
      <c r="AL111" s="103">
        <v>1.9657424822181659E-3</v>
      </c>
      <c r="AM111" s="2">
        <v>27</v>
      </c>
      <c r="AN111" s="2" t="str">
        <f t="shared" si="26"/>
        <v>CY</v>
      </c>
      <c r="AO111" s="101">
        <f t="shared" si="37"/>
        <v>7.5136547103710964E-4</v>
      </c>
    </row>
    <row r="112" spans="1:41" x14ac:dyDescent="0.2">
      <c r="A112" s="6" t="str">
        <f t="shared" si="15"/>
        <v>BG</v>
      </c>
      <c r="B112" s="37" t="str">
        <f t="shared" si="16"/>
        <v>Bulgaria</v>
      </c>
      <c r="C112" s="172">
        <f t="shared" si="10"/>
        <v>6.5345078794666611E-4</v>
      </c>
      <c r="D112" s="173">
        <f t="shared" si="11"/>
        <v>8.633352224005792E-4</v>
      </c>
      <c r="E112" s="173">
        <f t="shared" si="12"/>
        <v>8.0113930920927957E-4</v>
      </c>
      <c r="F112" s="173">
        <f t="shared" si="13"/>
        <v>7.4390983060176831E-4</v>
      </c>
      <c r="G112" s="174">
        <f t="shared" si="17"/>
        <v>7.528137516352334E-4</v>
      </c>
      <c r="H112" s="34"/>
      <c r="I112" s="124"/>
      <c r="J112" s="124"/>
      <c r="K112" s="124"/>
      <c r="L112" s="124"/>
      <c r="M112" s="124"/>
      <c r="N112" s="124"/>
      <c r="Q112" s="2" t="str">
        <f>AN93</f>
        <v>SE</v>
      </c>
      <c r="R112" s="102">
        <f>AO93</f>
        <v>2.5418335184350736E-2</v>
      </c>
      <c r="S112" s="2">
        <f t="shared" si="27"/>
        <v>8</v>
      </c>
      <c r="T112" s="40" t="str">
        <f t="shared" si="14"/>
        <v>SE</v>
      </c>
      <c r="U112" s="12" t="str">
        <f t="shared" si="20"/>
        <v>Sweden</v>
      </c>
      <c r="V112" s="41">
        <f t="shared" si="21"/>
        <v>2.107287215882548E-2</v>
      </c>
      <c r="W112" s="41">
        <f t="shared" si="22"/>
        <v>2.3595800567275605E-2</v>
      </c>
      <c r="X112" s="41">
        <f t="shared" si="23"/>
        <v>2.2141188466409802E-2</v>
      </c>
      <c r="Y112" s="41">
        <f t="shared" si="24"/>
        <v>2.5766020259826355E-2</v>
      </c>
      <c r="Z112" s="42">
        <f t="shared" si="25"/>
        <v>2.7240338693069389E-2</v>
      </c>
      <c r="AA112" s="2">
        <v>28</v>
      </c>
      <c r="AB112" s="2" t="str">
        <f t="shared" si="28"/>
        <v>BG</v>
      </c>
      <c r="AC112" s="2" t="str">
        <f t="shared" si="29"/>
        <v>Bulgaria</v>
      </c>
      <c r="AE112" s="20">
        <f t="shared" si="30"/>
        <v>6.5345078794666611E-4</v>
      </c>
      <c r="AF112" s="20">
        <f t="shared" si="31"/>
        <v>8.633352224005792E-4</v>
      </c>
      <c r="AG112" s="20">
        <f t="shared" si="32"/>
        <v>8.0113930920927957E-4</v>
      </c>
      <c r="AH112" s="20">
        <f t="shared" si="33"/>
        <v>7.4390983060176831E-4</v>
      </c>
      <c r="AI112" s="20">
        <f t="shared" si="34"/>
        <v>7.528137516352334E-4</v>
      </c>
      <c r="AJ112" s="2">
        <f t="shared" si="35"/>
        <v>9</v>
      </c>
      <c r="AK112" s="2" t="str">
        <f t="shared" si="36"/>
        <v>SE</v>
      </c>
      <c r="AL112" s="103">
        <v>2.5418335184350736E-2</v>
      </c>
      <c r="AM112" s="2">
        <v>28</v>
      </c>
      <c r="AN112" s="2" t="str">
        <f t="shared" si="26"/>
        <v>BG</v>
      </c>
      <c r="AO112" s="101">
        <f t="shared" si="37"/>
        <v>7.1993332756965453E-4</v>
      </c>
    </row>
    <row r="113" spans="1:41" x14ac:dyDescent="0.2">
      <c r="A113" s="6" t="str">
        <f t="shared" si="15"/>
        <v>MT</v>
      </c>
      <c r="B113" s="37" t="str">
        <f t="shared" si="16"/>
        <v>Malta</v>
      </c>
      <c r="C113" s="172">
        <f t="shared" si="10"/>
        <v>2.9784445155642438E-4</v>
      </c>
      <c r="D113" s="173">
        <f t="shared" si="11"/>
        <v>2.5901404663560142E-4</v>
      </c>
      <c r="E113" s="173">
        <f t="shared" si="12"/>
        <v>2.6789893724345491E-4</v>
      </c>
      <c r="F113" s="173">
        <f t="shared" si="13"/>
        <v>2.9409239797435489E-4</v>
      </c>
      <c r="G113" s="174">
        <f t="shared" si="17"/>
        <v>2.8473818345765275E-4</v>
      </c>
      <c r="H113" s="34"/>
      <c r="I113" s="124"/>
      <c r="J113" s="124"/>
      <c r="K113" s="124"/>
      <c r="L113" s="124"/>
      <c r="M113" s="124"/>
      <c r="N113" s="124"/>
      <c r="Q113" s="2" t="s">
        <v>71</v>
      </c>
      <c r="R113" s="102">
        <f>1-SUM(R104:R112)</f>
        <v>0.13009793490424881</v>
      </c>
      <c r="S113" s="2">
        <f t="shared" si="27"/>
        <v>22</v>
      </c>
      <c r="T113" s="40" t="str">
        <f t="shared" si="14"/>
        <v>SI</v>
      </c>
      <c r="U113" s="12" t="str">
        <f t="shared" si="20"/>
        <v>Slovenia</v>
      </c>
      <c r="V113" s="41">
        <f t="shared" si="21"/>
        <v>1.6037452487501569E-3</v>
      </c>
      <c r="W113" s="41">
        <f t="shared" si="22"/>
        <v>1.9048202817705225E-3</v>
      </c>
      <c r="X113" s="41">
        <f t="shared" si="23"/>
        <v>1.9512695288316387E-3</v>
      </c>
      <c r="Y113" s="41">
        <f t="shared" si="24"/>
        <v>1.8974108568259609E-3</v>
      </c>
      <c r="Z113" s="42">
        <f t="shared" si="25"/>
        <v>1.8761850610001427E-3</v>
      </c>
      <c r="AA113" s="2">
        <v>29</v>
      </c>
      <c r="AB113" s="2" t="str">
        <f t="shared" si="28"/>
        <v>MT</v>
      </c>
      <c r="AC113" s="2" t="str">
        <f t="shared" si="29"/>
        <v>Malta</v>
      </c>
      <c r="AE113" s="20">
        <f t="shared" si="30"/>
        <v>2.9784445155642438E-4</v>
      </c>
      <c r="AF113" s="20">
        <f t="shared" si="31"/>
        <v>2.5901404663560142E-4</v>
      </c>
      <c r="AG113" s="20">
        <f t="shared" si="32"/>
        <v>2.6789893724345491E-4</v>
      </c>
      <c r="AH113" s="20">
        <f t="shared" si="33"/>
        <v>2.9409239797435489E-4</v>
      </c>
      <c r="AI113" s="20">
        <f t="shared" si="34"/>
        <v>2.8473818345765275E-4</v>
      </c>
      <c r="AJ113" s="2">
        <f t="shared" si="35"/>
        <v>23</v>
      </c>
      <c r="AK113" s="2" t="str">
        <f t="shared" si="36"/>
        <v>SI</v>
      </c>
      <c r="AL113" s="103">
        <v>1.7942394797761168E-3</v>
      </c>
      <c r="AM113" s="2">
        <v>29</v>
      </c>
      <c r="AN113" s="2" t="str">
        <f t="shared" si="26"/>
        <v>IS</v>
      </c>
      <c r="AO113" s="101">
        <f t="shared" si="37"/>
        <v>4.4766529445135238E-4</v>
      </c>
    </row>
    <row r="114" spans="1:41" x14ac:dyDescent="0.2">
      <c r="A114" s="6" t="str">
        <f t="shared" si="15"/>
        <v>EE</v>
      </c>
      <c r="B114" s="37" t="str">
        <f t="shared" si="16"/>
        <v>Estonia</v>
      </c>
      <c r="C114" s="172">
        <f t="shared" si="10"/>
        <v>3.1843380278564744E-4</v>
      </c>
      <c r="D114" s="173">
        <f t="shared" si="11"/>
        <v>3.0774856404124421E-4</v>
      </c>
      <c r="E114" s="173">
        <f t="shared" si="12"/>
        <v>2.8958955877307147E-4</v>
      </c>
      <c r="F114" s="173">
        <f t="shared" si="13"/>
        <v>2.6831702219130474E-4</v>
      </c>
      <c r="G114" s="174">
        <f t="shared" si="17"/>
        <v>2.6247412073378441E-4</v>
      </c>
      <c r="H114" s="34"/>
      <c r="I114" s="129"/>
      <c r="J114" s="129"/>
      <c r="K114" s="129"/>
      <c r="L114" s="129"/>
      <c r="M114" s="129"/>
      <c r="N114" s="129"/>
      <c r="S114" s="2">
        <f t="shared" si="27"/>
        <v>23</v>
      </c>
      <c r="T114" s="40" t="str">
        <f t="shared" si="14"/>
        <v xml:space="preserve">SK </v>
      </c>
      <c r="U114" s="12" t="str">
        <f t="shared" si="20"/>
        <v>Slovakia</v>
      </c>
      <c r="V114" s="41">
        <f t="shared" si="21"/>
        <v>1.4511208403358237E-3</v>
      </c>
      <c r="W114" s="41">
        <f t="shared" si="22"/>
        <v>1.9160776111980687E-3</v>
      </c>
      <c r="X114" s="41">
        <f t="shared" si="23"/>
        <v>1.9107359105998702E-3</v>
      </c>
      <c r="Y114" s="41">
        <f t="shared" si="24"/>
        <v>1.8067990680568128E-3</v>
      </c>
      <c r="Z114" s="42">
        <f t="shared" si="25"/>
        <v>1.8669199495877965E-3</v>
      </c>
      <c r="AA114" s="2">
        <v>30</v>
      </c>
      <c r="AB114" s="2" t="str">
        <f t="shared" si="28"/>
        <v>EE</v>
      </c>
      <c r="AC114" s="2" t="str">
        <f t="shared" si="29"/>
        <v>Estonia</v>
      </c>
      <c r="AE114" s="20">
        <f t="shared" si="30"/>
        <v>3.1843380278564744E-4</v>
      </c>
      <c r="AF114" s="20">
        <f t="shared" si="31"/>
        <v>3.0774856404124421E-4</v>
      </c>
      <c r="AG114" s="20">
        <f t="shared" si="32"/>
        <v>2.8958955877307147E-4</v>
      </c>
      <c r="AH114" s="20">
        <f t="shared" si="33"/>
        <v>2.6831702219130474E-4</v>
      </c>
      <c r="AI114" s="20">
        <f t="shared" si="34"/>
        <v>2.6247412073378441E-4</v>
      </c>
      <c r="AJ114" s="2">
        <f t="shared" si="35"/>
        <v>24</v>
      </c>
      <c r="AK114" s="2" t="str">
        <f t="shared" si="36"/>
        <v xml:space="preserve">SK </v>
      </c>
      <c r="AL114" s="103">
        <v>1.785379037900679E-3</v>
      </c>
      <c r="AM114" s="2">
        <v>30</v>
      </c>
      <c r="AN114" s="2" t="str">
        <f t="shared" si="26"/>
        <v>MT</v>
      </c>
      <c r="AO114" s="101">
        <f t="shared" si="37"/>
        <v>2.7230175784851134E-4</v>
      </c>
    </row>
    <row r="115" spans="1:41" x14ac:dyDescent="0.2">
      <c r="A115" s="15" t="str">
        <f t="shared" si="15"/>
        <v>IS</v>
      </c>
      <c r="B115" s="46" t="str">
        <f t="shared" si="16"/>
        <v>Iceland</v>
      </c>
      <c r="C115" s="172">
        <f t="shared" si="10"/>
        <v>3.4105787919065455E-4</v>
      </c>
      <c r="D115" s="172">
        <f t="shared" si="11"/>
        <v>2.6324147414555918E-4</v>
      </c>
      <c r="E115" s="173">
        <f t="shared" si="12"/>
        <v>2.2262124119988005E-4</v>
      </c>
      <c r="F115" s="173">
        <f t="shared" si="13"/>
        <v>2.3837577811410517E-4</v>
      </c>
      <c r="G115" s="174">
        <f t="shared" si="17"/>
        <v>2.5450010357250681E-4</v>
      </c>
      <c r="H115" s="34"/>
      <c r="I115" s="124"/>
      <c r="J115" s="124"/>
      <c r="K115" s="124"/>
      <c r="L115" s="124"/>
      <c r="M115" s="124"/>
      <c r="N115" s="124"/>
      <c r="S115" s="2">
        <f t="shared" si="27"/>
        <v>17</v>
      </c>
      <c r="T115" s="40" t="str">
        <f t="shared" si="14"/>
        <v>TR</v>
      </c>
      <c r="U115" s="12" t="str">
        <f t="shared" si="20"/>
        <v>Turkey</v>
      </c>
      <c r="V115" s="41">
        <f t="shared" si="21"/>
        <v>5.1809843668201312E-3</v>
      </c>
      <c r="W115" s="41">
        <f t="shared" si="22"/>
        <v>5.7065106283362742E-3</v>
      </c>
      <c r="X115" s="41">
        <f t="shared" si="23"/>
        <v>5.3518514610743509E-3</v>
      </c>
      <c r="Y115" s="41">
        <f t="shared" si="24"/>
        <v>6.396606816490724E-3</v>
      </c>
      <c r="Z115" s="42">
        <f t="shared" si="25"/>
        <v>6.5816453599468047E-3</v>
      </c>
      <c r="AA115" s="2">
        <v>31</v>
      </c>
      <c r="AB115" s="2" t="str">
        <f t="shared" si="28"/>
        <v>IS</v>
      </c>
      <c r="AC115" s="2" t="str">
        <f t="shared" si="29"/>
        <v>Iceland</v>
      </c>
      <c r="AE115" s="20">
        <f t="shared" si="30"/>
        <v>3.4105787919065455E-4</v>
      </c>
      <c r="AF115" s="20">
        <f t="shared" si="31"/>
        <v>2.6324147414555918E-4</v>
      </c>
      <c r="AG115" s="20">
        <f t="shared" si="32"/>
        <v>2.2262124119988005E-4</v>
      </c>
      <c r="AH115" s="20">
        <f t="shared" si="33"/>
        <v>2.3837577811410517E-4</v>
      </c>
      <c r="AI115" s="20">
        <f t="shared" si="34"/>
        <v>2.5450010357250681E-4</v>
      </c>
      <c r="AJ115" s="2">
        <f t="shared" si="35"/>
        <v>17</v>
      </c>
      <c r="AK115" s="2" t="str">
        <f t="shared" si="36"/>
        <v>TR</v>
      </c>
      <c r="AL115" s="103">
        <v>8.1340717648088704E-3</v>
      </c>
      <c r="AM115" s="2">
        <v>31</v>
      </c>
      <c r="AN115" s="2" t="str">
        <f t="shared" si="26"/>
        <v>EE</v>
      </c>
      <c r="AO115" s="101">
        <f t="shared" si="37"/>
        <v>2.510101160218348E-4</v>
      </c>
    </row>
    <row r="116" spans="1:41" ht="10.8" thickBot="1" x14ac:dyDescent="0.25">
      <c r="A116" s="15" t="str">
        <f t="shared" si="15"/>
        <v>LV</v>
      </c>
      <c r="B116" s="46" t="str">
        <f t="shared" si="16"/>
        <v>Latvia</v>
      </c>
      <c r="C116" s="172">
        <f t="shared" si="10"/>
        <v>3.7049714126646534E-4</v>
      </c>
      <c r="D116" s="172">
        <f t="shared" si="11"/>
        <v>4.4911425452442402E-4</v>
      </c>
      <c r="E116" s="173">
        <f t="shared" si="12"/>
        <v>2.9675132480597041E-4</v>
      </c>
      <c r="F116" s="173">
        <f t="shared" si="13"/>
        <v>2.41625470088488E-4</v>
      </c>
      <c r="G116" s="175">
        <f t="shared" si="17"/>
        <v>1.7685435659245923E-4</v>
      </c>
      <c r="H116" s="34"/>
      <c r="I116" s="124"/>
      <c r="J116" s="124"/>
      <c r="K116" s="124"/>
      <c r="L116" s="124"/>
      <c r="M116" s="124"/>
      <c r="N116" s="124"/>
      <c r="S116" s="2">
        <f t="shared" si="27"/>
        <v>1</v>
      </c>
      <c r="T116" s="40" t="str">
        <f t="shared" si="14"/>
        <v>UK</v>
      </c>
      <c r="U116" s="12" t="str">
        <f t="shared" si="20"/>
        <v>United Kingdom</v>
      </c>
      <c r="V116" s="41">
        <f t="shared" si="21"/>
        <v>0.31029903731089875</v>
      </c>
      <c r="W116" s="41">
        <f t="shared" si="22"/>
        <v>0.23356602190114514</v>
      </c>
      <c r="X116" s="41">
        <f t="shared" si="23"/>
        <v>0.19352119265574272</v>
      </c>
      <c r="Y116" s="41">
        <f t="shared" si="24"/>
        <v>0.18748149167861983</v>
      </c>
      <c r="Z116" s="42">
        <f t="shared" si="25"/>
        <v>0.19776598662708947</v>
      </c>
      <c r="AA116" s="2">
        <v>32</v>
      </c>
      <c r="AB116" s="2" t="str">
        <f t="shared" si="28"/>
        <v>LV</v>
      </c>
      <c r="AC116" s="2" t="str">
        <f t="shared" si="29"/>
        <v>Latvia</v>
      </c>
      <c r="AE116" s="20">
        <f t="shared" si="30"/>
        <v>3.7049714126646534E-4</v>
      </c>
      <c r="AF116" s="20">
        <f t="shared" si="31"/>
        <v>4.4911425452442402E-4</v>
      </c>
      <c r="AG116" s="20">
        <f t="shared" si="32"/>
        <v>2.9675132480597041E-4</v>
      </c>
      <c r="AH116" s="20">
        <f t="shared" si="33"/>
        <v>2.41625470088488E-4</v>
      </c>
      <c r="AI116" s="20">
        <f t="shared" si="34"/>
        <v>1.7685435659245923E-4</v>
      </c>
      <c r="AJ116" s="2">
        <f t="shared" si="35"/>
        <v>1</v>
      </c>
      <c r="AK116" s="2" t="str">
        <f t="shared" si="36"/>
        <v>UK</v>
      </c>
      <c r="AL116" s="103">
        <v>0.24077068570689644</v>
      </c>
      <c r="AM116" s="2">
        <v>32</v>
      </c>
      <c r="AN116" s="2" t="str">
        <f t="shared" si="26"/>
        <v>LV</v>
      </c>
      <c r="AO116" s="101">
        <f t="shared" si="37"/>
        <v>1.7158356415491224E-4</v>
      </c>
    </row>
    <row r="117" spans="1:41" ht="10.8" thickBot="1" x14ac:dyDescent="0.25">
      <c r="A117" s="115" t="s">
        <v>111</v>
      </c>
      <c r="B117" s="126"/>
      <c r="C117" s="127">
        <f>SUM(C85:C116)</f>
        <v>1</v>
      </c>
      <c r="D117" s="127">
        <f t="shared" ref="D117:G117" si="40">SUM(D85:D116)</f>
        <v>1.0000000000000002</v>
      </c>
      <c r="E117" s="127">
        <f t="shared" si="40"/>
        <v>1</v>
      </c>
      <c r="F117" s="127">
        <f t="shared" si="40"/>
        <v>1.0000000000000002</v>
      </c>
      <c r="G117" s="230">
        <f t="shared" si="40"/>
        <v>1.0000000000000002</v>
      </c>
      <c r="H117" s="34"/>
      <c r="I117" s="124"/>
      <c r="J117" s="124"/>
      <c r="K117" s="124"/>
      <c r="L117" s="124"/>
      <c r="M117" s="124"/>
      <c r="N117" s="124"/>
      <c r="T117" s="206" t="str">
        <f t="shared" si="14"/>
        <v>Insurance Europe</v>
      </c>
      <c r="U117" s="207"/>
      <c r="V117" s="208">
        <f t="shared" si="21"/>
        <v>1</v>
      </c>
      <c r="W117" s="208">
        <f t="shared" si="22"/>
        <v>1</v>
      </c>
      <c r="X117" s="208">
        <f t="shared" si="23"/>
        <v>1</v>
      </c>
      <c r="Y117" s="208">
        <f t="shared" si="24"/>
        <v>1</v>
      </c>
      <c r="Z117" s="209">
        <f t="shared" si="25"/>
        <v>1</v>
      </c>
      <c r="AE117" s="20"/>
      <c r="AF117" s="20"/>
      <c r="AG117" s="20"/>
      <c r="AH117" s="20"/>
      <c r="AI117" s="20"/>
      <c r="AL117" s="103"/>
      <c r="AO117" s="101"/>
    </row>
    <row r="118" spans="1:41" x14ac:dyDescent="0.2">
      <c r="H118" s="44"/>
      <c r="I118" s="124"/>
      <c r="J118" s="124"/>
      <c r="K118" s="124"/>
      <c r="L118" s="124"/>
      <c r="M118" s="124"/>
      <c r="N118" s="124"/>
      <c r="T118" s="29"/>
      <c r="U118" s="29"/>
      <c r="V118" s="35"/>
      <c r="W118" s="35"/>
      <c r="X118" s="35"/>
      <c r="Y118" s="35"/>
      <c r="Z118" s="35"/>
      <c r="AL118" s="103"/>
    </row>
    <row r="119" spans="1:41" x14ac:dyDescent="0.2">
      <c r="I119" s="124"/>
      <c r="J119" s="124"/>
      <c r="K119" s="124"/>
      <c r="L119" s="124"/>
      <c r="M119" s="124"/>
      <c r="N119" s="124"/>
    </row>
    <row r="120" spans="1:41" x14ac:dyDescent="0.2">
      <c r="I120" s="124"/>
      <c r="J120" s="124"/>
      <c r="K120" s="124"/>
      <c r="L120" s="124"/>
      <c r="M120" s="124"/>
      <c r="N120" s="124"/>
    </row>
    <row r="121" spans="1:41" x14ac:dyDescent="0.2">
      <c r="I121" s="34"/>
      <c r="J121" s="34"/>
      <c r="K121" s="34"/>
      <c r="L121" s="34"/>
      <c r="M121" s="34"/>
      <c r="N121" s="34"/>
      <c r="T121" s="12"/>
      <c r="U121" s="12"/>
      <c r="V121" s="41"/>
      <c r="W121" s="41"/>
      <c r="X121" s="41"/>
      <c r="Y121" s="41"/>
      <c r="Z121" s="41"/>
    </row>
    <row r="122" spans="1:41" ht="12" x14ac:dyDescent="0.25">
      <c r="A122" s="295" t="s">
        <v>119</v>
      </c>
      <c r="B122" s="295"/>
      <c r="C122" s="295"/>
      <c r="D122" s="295"/>
      <c r="E122" s="295"/>
      <c r="F122" s="295"/>
      <c r="G122" s="295"/>
      <c r="H122" s="295"/>
    </row>
    <row r="123" spans="1:41" x14ac:dyDescent="0.2">
      <c r="A123" s="55"/>
      <c r="B123" s="55"/>
      <c r="G123" s="5"/>
      <c r="H123" s="5"/>
      <c r="I123" s="5"/>
      <c r="J123" s="5"/>
      <c r="K123" s="5"/>
      <c r="L123" s="5"/>
      <c r="M123" s="5"/>
      <c r="N123" s="5"/>
    </row>
    <row r="124" spans="1:41" x14ac:dyDescent="0.2">
      <c r="A124" s="284" t="s">
        <v>110</v>
      </c>
      <c r="B124" s="284"/>
      <c r="C124" s="86"/>
      <c r="D124" s="86"/>
      <c r="E124" s="86"/>
      <c r="F124" s="86"/>
      <c r="G124" s="86"/>
      <c r="H124" s="86"/>
      <c r="I124" s="86"/>
      <c r="J124" s="86"/>
      <c r="K124" s="86"/>
      <c r="L124" s="86"/>
      <c r="M124" s="69"/>
      <c r="N124" s="69"/>
    </row>
    <row r="125" spans="1:41" x14ac:dyDescent="0.2">
      <c r="A125" s="296" t="s">
        <v>4</v>
      </c>
      <c r="B125" s="297"/>
      <c r="C125" s="302" t="s">
        <v>127</v>
      </c>
      <c r="D125" s="301"/>
      <c r="E125" s="300" t="s">
        <v>128</v>
      </c>
      <c r="F125" s="301"/>
      <c r="G125" s="300" t="s">
        <v>129</v>
      </c>
      <c r="H125" s="301"/>
      <c r="I125" s="300">
        <f t="shared" ref="I125" si="41">K125-1</f>
        <v>2009</v>
      </c>
      <c r="J125" s="301"/>
      <c r="K125" s="300">
        <f>M125-1</f>
        <v>2010</v>
      </c>
      <c r="L125" s="301"/>
      <c r="M125" s="302" t="s">
        <v>130</v>
      </c>
      <c r="N125" s="303"/>
      <c r="X125" s="279" t="str">
        <f>M125</f>
        <v>2011</v>
      </c>
      <c r="Y125" s="279"/>
    </row>
    <row r="126" spans="1:41" ht="10.8" thickBot="1" x14ac:dyDescent="0.25">
      <c r="A126" s="298"/>
      <c r="B126" s="299"/>
      <c r="C126" s="223" t="s">
        <v>87</v>
      </c>
      <c r="D126" s="224" t="s">
        <v>88</v>
      </c>
      <c r="E126" s="223" t="s">
        <v>87</v>
      </c>
      <c r="F126" s="224" t="s">
        <v>88</v>
      </c>
      <c r="G126" s="223" t="s">
        <v>87</v>
      </c>
      <c r="H126" s="224" t="s">
        <v>88</v>
      </c>
      <c r="I126" s="223" t="s">
        <v>87</v>
      </c>
      <c r="J126" s="224" t="s">
        <v>88</v>
      </c>
      <c r="K126" s="223" t="s">
        <v>87</v>
      </c>
      <c r="L126" s="224" t="s">
        <v>88</v>
      </c>
      <c r="M126" s="223" t="s">
        <v>87</v>
      </c>
      <c r="N126" s="224" t="s">
        <v>88</v>
      </c>
      <c r="T126" s="231" t="str">
        <f>X126</f>
        <v>Life</v>
      </c>
      <c r="U126" s="231" t="str">
        <f>Y126</f>
        <v>Non-life</v>
      </c>
      <c r="X126" s="231" t="str">
        <f>M126</f>
        <v>Life</v>
      </c>
      <c r="Y126" s="231" t="str">
        <f>N126</f>
        <v>Non-life</v>
      </c>
    </row>
    <row r="127" spans="1:41" x14ac:dyDescent="0.2">
      <c r="A127" s="6" t="s">
        <v>5</v>
      </c>
      <c r="B127" s="89" t="s">
        <v>6</v>
      </c>
      <c r="C127" s="91">
        <v>0.44526357510899722</v>
      </c>
      <c r="D127" s="211">
        <v>0.55473642489100272</v>
      </c>
      <c r="E127" s="91">
        <v>0.46577312847335733</v>
      </c>
      <c r="F127" s="92">
        <v>0.53422687152664272</v>
      </c>
      <c r="G127" s="91">
        <v>0.45405205378068336</v>
      </c>
      <c r="H127" s="92">
        <v>0.54594794621931664</v>
      </c>
      <c r="I127" s="91">
        <v>0.4517819067925678</v>
      </c>
      <c r="J127" s="92">
        <v>0.5482180932074322</v>
      </c>
      <c r="K127" s="91">
        <v>0.45105417189273128</v>
      </c>
      <c r="L127" s="92">
        <v>0.54894582810726866</v>
      </c>
      <c r="M127" s="132">
        <v>0.42475079017748602</v>
      </c>
      <c r="N127" s="133">
        <v>0.57524920982251393</v>
      </c>
      <c r="R127" s="235">
        <v>1</v>
      </c>
      <c r="S127" s="65" t="str">
        <f>VLOOKUP(R127,$V$127:$Y$159,2,FALSE)</f>
        <v>LI</v>
      </c>
      <c r="T127" s="64">
        <f t="shared" ref="T127:T159" si="42">VLOOKUP(R127,$V$127:$Y$160,3,FALSE)</f>
        <v>0.89840330178846883</v>
      </c>
      <c r="U127" s="97">
        <f t="shared" ref="U127:U159" si="43">VLOOKUP(R127,$V$127:$Y$160,4,FALSE)</f>
        <v>0.10159669821153125</v>
      </c>
      <c r="V127" s="2">
        <f>RANK(X127,$X$127:$X$159,0)</f>
        <v>24</v>
      </c>
      <c r="W127" s="2" t="str">
        <f>A127</f>
        <v>AT</v>
      </c>
      <c r="X127" s="96">
        <f>M127</f>
        <v>0.42475079017748602</v>
      </c>
      <c r="Y127" s="96">
        <f>N127</f>
        <v>0.57524920982251393</v>
      </c>
      <c r="AB127" s="102"/>
    </row>
    <row r="128" spans="1:41" x14ac:dyDescent="0.2">
      <c r="A128" s="6" t="s">
        <v>7</v>
      </c>
      <c r="B128" s="46" t="s">
        <v>8</v>
      </c>
      <c r="C128" s="87">
        <v>0.64701398852223813</v>
      </c>
      <c r="D128" s="88">
        <v>0.35298601147776182</v>
      </c>
      <c r="E128" s="87">
        <v>0.74417711042799717</v>
      </c>
      <c r="F128" s="93">
        <v>0.25582288957200283</v>
      </c>
      <c r="G128" s="87">
        <v>0.66097411025343256</v>
      </c>
      <c r="H128" s="93">
        <v>0.33902588974656739</v>
      </c>
      <c r="I128" s="87">
        <v>0.64597229889624574</v>
      </c>
      <c r="J128" s="93">
        <v>0.35402770110375431</v>
      </c>
      <c r="K128" s="87">
        <v>0.6507834661623666</v>
      </c>
      <c r="L128" s="93">
        <v>0.3492165338376334</v>
      </c>
      <c r="M128" s="132">
        <v>0.63588741016677564</v>
      </c>
      <c r="N128" s="133">
        <v>0.36411258983322442</v>
      </c>
      <c r="R128" s="235">
        <v>2</v>
      </c>
      <c r="S128" s="4" t="str">
        <f t="shared" ref="S128:S159" si="44">VLOOKUP(R128,$V$127:$Y$160,2,FALSE)</f>
        <v>FI</v>
      </c>
      <c r="T128" s="66">
        <f t="shared" si="42"/>
        <v>0.80104712041884818</v>
      </c>
      <c r="U128" s="99">
        <f t="shared" si="43"/>
        <v>0.19895287958115182</v>
      </c>
      <c r="V128" s="2">
        <f t="shared" ref="V128:V159" si="45">RANK(X128,$X$127:$X$160,0)</f>
        <v>11</v>
      </c>
      <c r="W128" s="2" t="str">
        <f t="shared" ref="W128:W159" si="46">A128</f>
        <v>BE</v>
      </c>
      <c r="X128" s="96">
        <f t="shared" ref="X128:Y158" si="47">M128</f>
        <v>0.63588741016677564</v>
      </c>
      <c r="Y128" s="96">
        <f t="shared" si="47"/>
        <v>0.36411258983322442</v>
      </c>
      <c r="AB128" s="102"/>
    </row>
    <row r="129" spans="1:28" x14ac:dyDescent="0.2">
      <c r="A129" s="6" t="s">
        <v>9</v>
      </c>
      <c r="B129" s="46" t="s">
        <v>10</v>
      </c>
      <c r="C129" s="87">
        <v>0.27723104450905839</v>
      </c>
      <c r="D129" s="88">
        <v>0.72276895549094167</v>
      </c>
      <c r="E129" s="87">
        <v>0.16059957173447539</v>
      </c>
      <c r="F129" s="93">
        <v>0.83940042826552463</v>
      </c>
      <c r="G129" s="87">
        <v>0.13969846437420025</v>
      </c>
      <c r="H129" s="93">
        <v>0.86030153562579981</v>
      </c>
      <c r="I129" s="87">
        <v>0.12147379749931908</v>
      </c>
      <c r="J129" s="93">
        <v>0.87852620250068103</v>
      </c>
      <c r="K129" s="87">
        <v>0.14054352398558548</v>
      </c>
      <c r="L129" s="93">
        <v>0.85945647601441444</v>
      </c>
      <c r="M129" s="132">
        <v>0.1459911889283303</v>
      </c>
      <c r="N129" s="133">
        <v>0.8540088110716697</v>
      </c>
      <c r="R129" s="235">
        <v>3</v>
      </c>
      <c r="S129" s="4" t="str">
        <f t="shared" si="44"/>
        <v>SE</v>
      </c>
      <c r="T129" s="66">
        <f t="shared" si="42"/>
        <v>0.78904269544418704</v>
      </c>
      <c r="U129" s="99">
        <f t="shared" si="43"/>
        <v>0.21095730455581296</v>
      </c>
      <c r="V129" s="2">
        <f t="shared" si="45"/>
        <v>32</v>
      </c>
      <c r="W129" s="2" t="str">
        <f t="shared" si="46"/>
        <v>BG</v>
      </c>
      <c r="X129" s="96">
        <f t="shared" si="47"/>
        <v>0.1459911889283303</v>
      </c>
      <c r="Y129" s="96">
        <f t="shared" si="47"/>
        <v>0.8540088110716697</v>
      </c>
      <c r="AB129" s="102"/>
    </row>
    <row r="130" spans="1:28" x14ac:dyDescent="0.2">
      <c r="A130" s="6" t="s">
        <v>11</v>
      </c>
      <c r="B130" s="46" t="s">
        <v>12</v>
      </c>
      <c r="C130" s="87">
        <v>0.65315935361001642</v>
      </c>
      <c r="D130" s="88">
        <v>0.34684064638998363</v>
      </c>
      <c r="E130" s="87">
        <v>0.58881813147694007</v>
      </c>
      <c r="F130" s="93">
        <v>0.41118186852305988</v>
      </c>
      <c r="G130" s="87">
        <v>0.55622980386262877</v>
      </c>
      <c r="H130" s="93">
        <v>0.44377019613737134</v>
      </c>
      <c r="I130" s="87">
        <v>0.54871066050439599</v>
      </c>
      <c r="J130" s="93">
        <v>0.45128933949560401</v>
      </c>
      <c r="K130" s="87">
        <v>0.54711660162669529</v>
      </c>
      <c r="L130" s="93">
        <v>0.4528833983733046</v>
      </c>
      <c r="M130" s="132">
        <v>0.54719747902921134</v>
      </c>
      <c r="N130" s="133">
        <v>0.45280252097078866</v>
      </c>
      <c r="R130" s="235">
        <v>4</v>
      </c>
      <c r="S130" s="4" t="str">
        <f t="shared" si="44"/>
        <v>IE</v>
      </c>
      <c r="T130" s="66">
        <f t="shared" si="42"/>
        <v>0.74659040915090191</v>
      </c>
      <c r="U130" s="99">
        <f t="shared" si="43"/>
        <v>0.25340959084909809</v>
      </c>
      <c r="V130" s="2">
        <f t="shared" si="45"/>
        <v>16</v>
      </c>
      <c r="W130" s="2" t="str">
        <f t="shared" si="46"/>
        <v>CH</v>
      </c>
      <c r="X130" s="96">
        <f t="shared" si="47"/>
        <v>0.54719747902921134</v>
      </c>
      <c r="Y130" s="96">
        <f t="shared" si="47"/>
        <v>0.45280252097078866</v>
      </c>
      <c r="AB130" s="102"/>
    </row>
    <row r="131" spans="1:28" x14ac:dyDescent="0.2">
      <c r="A131" s="6" t="s">
        <v>13</v>
      </c>
      <c r="B131" s="46" t="s">
        <v>14</v>
      </c>
      <c r="C131" s="87">
        <v>0.57275661148377011</v>
      </c>
      <c r="D131" s="88">
        <v>0.42724338851622995</v>
      </c>
      <c r="E131" s="87">
        <v>0.46110868028676244</v>
      </c>
      <c r="F131" s="93">
        <v>0.53889131971323756</v>
      </c>
      <c r="G131" s="87">
        <v>0.44138280962809939</v>
      </c>
      <c r="H131" s="93">
        <v>0.55861719037190061</v>
      </c>
      <c r="I131" s="87">
        <v>0.43334045337477689</v>
      </c>
      <c r="J131" s="93">
        <v>0.56665954662522311</v>
      </c>
      <c r="K131" s="87">
        <v>0.44533511467379205</v>
      </c>
      <c r="L131" s="93">
        <v>0.55466488532620795</v>
      </c>
      <c r="M131" s="132">
        <v>0.45400943396226418</v>
      </c>
      <c r="N131" s="133">
        <v>0.54599056603773588</v>
      </c>
      <c r="R131" s="235">
        <v>5</v>
      </c>
      <c r="S131" s="4" t="str">
        <f t="shared" si="44"/>
        <v>DK</v>
      </c>
      <c r="T131" s="66">
        <f t="shared" si="42"/>
        <v>0.71049770358527842</v>
      </c>
      <c r="U131" s="99">
        <f t="shared" si="43"/>
        <v>0.28950229641472158</v>
      </c>
      <c r="V131" s="2">
        <f t="shared" si="45"/>
        <v>21</v>
      </c>
      <c r="W131" s="2" t="str">
        <f t="shared" si="46"/>
        <v>CY</v>
      </c>
      <c r="X131" s="96">
        <f t="shared" si="47"/>
        <v>0.45400943396226418</v>
      </c>
      <c r="Y131" s="96">
        <f t="shared" si="47"/>
        <v>0.54599056603773588</v>
      </c>
      <c r="AB131" s="102"/>
    </row>
    <row r="132" spans="1:28" x14ac:dyDescent="0.2">
      <c r="A132" s="6" t="s">
        <v>15</v>
      </c>
      <c r="B132" s="46" t="s">
        <v>16</v>
      </c>
      <c r="C132" s="87">
        <v>0.27799577037735368</v>
      </c>
      <c r="D132" s="88">
        <v>0.72200422962264643</v>
      </c>
      <c r="E132" s="87">
        <v>0.35532926001357773</v>
      </c>
      <c r="F132" s="93">
        <v>0.64467073998642221</v>
      </c>
      <c r="G132" s="87">
        <v>0.37789092031165628</v>
      </c>
      <c r="H132" s="93">
        <v>0.62210907968834372</v>
      </c>
      <c r="I132" s="87">
        <v>0.39847955286171455</v>
      </c>
      <c r="J132" s="93">
        <v>0.60152044713828545</v>
      </c>
      <c r="K132" s="87">
        <v>0.44648822618756628</v>
      </c>
      <c r="L132" s="93">
        <v>0.55351177381243377</v>
      </c>
      <c r="M132" s="132">
        <v>0.4506228881531793</v>
      </c>
      <c r="N132" s="133">
        <v>0.5493771118468207</v>
      </c>
      <c r="R132" s="235">
        <v>6</v>
      </c>
      <c r="S132" s="4" t="str">
        <f t="shared" si="44"/>
        <v>UK</v>
      </c>
      <c r="T132" s="66">
        <f t="shared" si="42"/>
        <v>0.7007464360752631</v>
      </c>
      <c r="U132" s="99">
        <f t="shared" si="43"/>
        <v>0.29925356392473851</v>
      </c>
      <c r="V132" s="2">
        <f t="shared" si="45"/>
        <v>22</v>
      </c>
      <c r="W132" s="2" t="str">
        <f t="shared" si="46"/>
        <v xml:space="preserve">CZ </v>
      </c>
      <c r="X132" s="96">
        <f t="shared" si="47"/>
        <v>0.4506228881531793</v>
      </c>
      <c r="Y132" s="96">
        <f t="shared" si="47"/>
        <v>0.5493771118468207</v>
      </c>
      <c r="AB132" s="102"/>
    </row>
    <row r="133" spans="1:28" x14ac:dyDescent="0.2">
      <c r="A133" s="6" t="s">
        <v>17</v>
      </c>
      <c r="B133" s="46" t="s">
        <v>18</v>
      </c>
      <c r="C133" s="87">
        <v>0.46310371021536062</v>
      </c>
      <c r="D133" s="88">
        <v>0.53689628978463932</v>
      </c>
      <c r="E133" s="87">
        <v>0.47627732547790802</v>
      </c>
      <c r="F133" s="93">
        <v>0.52372267452209198</v>
      </c>
      <c r="G133" s="87">
        <v>0.48370325541365083</v>
      </c>
      <c r="H133" s="93">
        <v>0.51629674458634922</v>
      </c>
      <c r="I133" s="87">
        <v>0.49731261910767172</v>
      </c>
      <c r="J133" s="93">
        <v>0.50268738089232823</v>
      </c>
      <c r="K133" s="87">
        <v>0.50521670735698787</v>
      </c>
      <c r="L133" s="93">
        <v>0.49478329264301218</v>
      </c>
      <c r="M133" s="132">
        <v>0.48741878786857812</v>
      </c>
      <c r="N133" s="133">
        <v>0.51258121213142183</v>
      </c>
      <c r="R133" s="235">
        <v>7</v>
      </c>
      <c r="S133" s="4" t="str">
        <f t="shared" si="44"/>
        <v>MT</v>
      </c>
      <c r="T133" s="66">
        <f t="shared" si="42"/>
        <v>0.6800662495159816</v>
      </c>
      <c r="U133" s="99">
        <f t="shared" si="43"/>
        <v>0.3199337504840184</v>
      </c>
      <c r="V133" s="2">
        <f t="shared" si="45"/>
        <v>20</v>
      </c>
      <c r="W133" s="2" t="str">
        <f t="shared" si="46"/>
        <v>DE</v>
      </c>
      <c r="X133" s="96">
        <f t="shared" si="47"/>
        <v>0.48741878786857812</v>
      </c>
      <c r="Y133" s="96">
        <f t="shared" si="47"/>
        <v>0.51258121213142183</v>
      </c>
      <c r="AB133" s="102"/>
    </row>
    <row r="134" spans="1:28" x14ac:dyDescent="0.2">
      <c r="A134" s="6" t="s">
        <v>19</v>
      </c>
      <c r="B134" s="46" t="s">
        <v>20</v>
      </c>
      <c r="C134" s="87">
        <v>0.6632932742989669</v>
      </c>
      <c r="D134" s="88">
        <v>0.3367067257010331</v>
      </c>
      <c r="E134" s="87">
        <v>0.67124677769139485</v>
      </c>
      <c r="F134" s="93">
        <v>0.3287532223086051</v>
      </c>
      <c r="G134" s="87">
        <v>0.70943297451166432</v>
      </c>
      <c r="H134" s="93">
        <v>0.29056702548833557</v>
      </c>
      <c r="I134" s="87">
        <v>0.70410900457470582</v>
      </c>
      <c r="J134" s="93">
        <v>0.29589099542529412</v>
      </c>
      <c r="K134" s="87">
        <v>0.71415483105095312</v>
      </c>
      <c r="L134" s="93">
        <v>0.28584516894904682</v>
      </c>
      <c r="M134" s="132">
        <v>0.71049770358527842</v>
      </c>
      <c r="N134" s="133">
        <v>0.28950229641472158</v>
      </c>
      <c r="R134" s="235">
        <v>8</v>
      </c>
      <c r="S134" s="4" t="str">
        <f t="shared" si="44"/>
        <v>IT</v>
      </c>
      <c r="T134" s="66">
        <f t="shared" si="42"/>
        <v>0.6701512098239274</v>
      </c>
      <c r="U134" s="99">
        <f t="shared" si="43"/>
        <v>0.3298487901760726</v>
      </c>
      <c r="V134" s="2">
        <f t="shared" si="45"/>
        <v>5</v>
      </c>
      <c r="W134" s="2" t="str">
        <f t="shared" si="46"/>
        <v>DK</v>
      </c>
      <c r="X134" s="96">
        <f t="shared" si="47"/>
        <v>0.71049770358527842</v>
      </c>
      <c r="Y134" s="96">
        <f t="shared" si="47"/>
        <v>0.28950229641472158</v>
      </c>
      <c r="AB134" s="102"/>
    </row>
    <row r="135" spans="1:28" x14ac:dyDescent="0.2">
      <c r="A135" s="6" t="s">
        <v>21</v>
      </c>
      <c r="B135" s="46" t="s">
        <v>22</v>
      </c>
      <c r="C135" s="87">
        <v>0.20588778146917677</v>
      </c>
      <c r="D135" s="88">
        <v>0.79411221853082314</v>
      </c>
      <c r="E135" s="87">
        <v>0.31861484953878721</v>
      </c>
      <c r="F135" s="93">
        <v>0.68138515046121284</v>
      </c>
      <c r="G135" s="87">
        <v>0.24954274758981207</v>
      </c>
      <c r="H135" s="93">
        <v>0.75045725241018801</v>
      </c>
      <c r="I135" s="87">
        <v>0.24060502633873396</v>
      </c>
      <c r="J135" s="93">
        <v>0.75939497366126618</v>
      </c>
      <c r="K135" s="87">
        <v>0.26616874551114622</v>
      </c>
      <c r="L135" s="93">
        <v>0.73383125448885389</v>
      </c>
      <c r="M135" s="132">
        <v>0.23262134962741757</v>
      </c>
      <c r="N135" s="133">
        <v>0.76737865037258246</v>
      </c>
      <c r="R135" s="235">
        <v>9</v>
      </c>
      <c r="S135" s="4" t="str">
        <f t="shared" si="44"/>
        <v>FR</v>
      </c>
      <c r="T135" s="66">
        <f t="shared" si="42"/>
        <v>0.65509202001968292</v>
      </c>
      <c r="U135" s="99">
        <f t="shared" si="43"/>
        <v>0.34490797998031714</v>
      </c>
      <c r="V135" s="2">
        <f t="shared" si="45"/>
        <v>28</v>
      </c>
      <c r="W135" s="2" t="str">
        <f t="shared" si="46"/>
        <v>EE</v>
      </c>
      <c r="X135" s="96">
        <f t="shared" si="47"/>
        <v>0.23262134962741757</v>
      </c>
      <c r="Y135" s="96">
        <f t="shared" si="47"/>
        <v>0.76737865037258246</v>
      </c>
      <c r="AB135" s="102"/>
    </row>
    <row r="136" spans="1:28" x14ac:dyDescent="0.2">
      <c r="A136" s="6" t="s">
        <v>23</v>
      </c>
      <c r="B136" s="46" t="s">
        <v>24</v>
      </c>
      <c r="C136" s="87">
        <v>0.55202417303081897</v>
      </c>
      <c r="D136" s="88">
        <v>0.44797582696918109</v>
      </c>
      <c r="E136" s="87">
        <v>0.43059926940078413</v>
      </c>
      <c r="F136" s="93">
        <v>0.56940073059921592</v>
      </c>
      <c r="G136" s="87">
        <v>0.4638301209739174</v>
      </c>
      <c r="H136" s="93">
        <v>0.53616987902608271</v>
      </c>
      <c r="I136" s="87">
        <v>0.4760464833085421</v>
      </c>
      <c r="J136" s="93">
        <v>0.52395351669145795</v>
      </c>
      <c r="K136" s="87">
        <v>0.48481437618550488</v>
      </c>
      <c r="L136" s="93">
        <v>0.51518562381449484</v>
      </c>
      <c r="M136" s="132">
        <v>0.49941157984877227</v>
      </c>
      <c r="N136" s="133">
        <v>0.50058842015122773</v>
      </c>
      <c r="R136" s="235">
        <v>10</v>
      </c>
      <c r="S136" s="4" t="str">
        <f t="shared" si="44"/>
        <v>PT</v>
      </c>
      <c r="T136" s="66">
        <f t="shared" si="42"/>
        <v>0.64580703887812729</v>
      </c>
      <c r="U136" s="99">
        <f t="shared" si="43"/>
        <v>0.35419296112187609</v>
      </c>
      <c r="V136" s="2">
        <f t="shared" si="45"/>
        <v>19</v>
      </c>
      <c r="W136" s="2" t="str">
        <f t="shared" si="46"/>
        <v>ES</v>
      </c>
      <c r="X136" s="96">
        <f t="shared" si="47"/>
        <v>0.49941157984877227</v>
      </c>
      <c r="Y136" s="96">
        <f t="shared" si="47"/>
        <v>0.50058842015122773</v>
      </c>
      <c r="AB136" s="102"/>
    </row>
    <row r="137" spans="1:28" x14ac:dyDescent="0.2">
      <c r="A137" s="6" t="s">
        <v>25</v>
      </c>
      <c r="B137" s="46" t="s">
        <v>26</v>
      </c>
      <c r="C137" s="87">
        <v>0.79039764840369064</v>
      </c>
      <c r="D137" s="88">
        <v>0.2096023515963093</v>
      </c>
      <c r="E137" s="87">
        <v>0.78694831083444083</v>
      </c>
      <c r="F137" s="93">
        <v>0.21305168916555922</v>
      </c>
      <c r="G137" s="87">
        <v>0.79357450037945865</v>
      </c>
      <c r="H137" s="93">
        <v>0.20642549962054135</v>
      </c>
      <c r="I137" s="87">
        <v>0.79432667943884805</v>
      </c>
      <c r="J137" s="93">
        <v>0.20567332056115198</v>
      </c>
      <c r="K137" s="87">
        <v>0.81702538779453604</v>
      </c>
      <c r="L137" s="93">
        <v>0.18297461220546402</v>
      </c>
      <c r="M137" s="132">
        <v>0.80104712041884818</v>
      </c>
      <c r="N137" s="133">
        <v>0.19895287958115182</v>
      </c>
      <c r="R137" s="235">
        <v>11</v>
      </c>
      <c r="S137" s="4" t="str">
        <f t="shared" si="44"/>
        <v>BE</v>
      </c>
      <c r="T137" s="66">
        <f t="shared" si="42"/>
        <v>0.63588741016677564</v>
      </c>
      <c r="U137" s="99">
        <f t="shared" si="43"/>
        <v>0.36411258983322442</v>
      </c>
      <c r="V137" s="2">
        <f t="shared" si="45"/>
        <v>2</v>
      </c>
      <c r="W137" s="2" t="str">
        <f t="shared" si="46"/>
        <v>FI</v>
      </c>
      <c r="X137" s="96">
        <f t="shared" si="47"/>
        <v>0.80104712041884818</v>
      </c>
      <c r="Y137" s="96">
        <f t="shared" si="47"/>
        <v>0.19895287958115182</v>
      </c>
      <c r="AB137" s="102"/>
    </row>
    <row r="138" spans="1:28" x14ac:dyDescent="0.2">
      <c r="A138" s="6" t="s">
        <v>27</v>
      </c>
      <c r="B138" s="46" t="s">
        <v>28</v>
      </c>
      <c r="C138" s="87">
        <v>0.64773708692555942</v>
      </c>
      <c r="D138" s="88">
        <v>0.35226291307444052</v>
      </c>
      <c r="E138" s="87">
        <v>0.68606581610606987</v>
      </c>
      <c r="F138" s="93">
        <v>0.31393418389393007</v>
      </c>
      <c r="G138" s="87">
        <v>0.66796947498280512</v>
      </c>
      <c r="H138" s="93">
        <v>0.33203052501719488</v>
      </c>
      <c r="I138" s="87">
        <v>0.69085854538168701</v>
      </c>
      <c r="J138" s="93">
        <v>0.30914145461831294</v>
      </c>
      <c r="K138" s="87">
        <v>0.69400309760345846</v>
      </c>
      <c r="L138" s="93">
        <v>0.30599690239654148</v>
      </c>
      <c r="M138" s="132">
        <v>0.65509202001968292</v>
      </c>
      <c r="N138" s="133">
        <v>0.34490797998031714</v>
      </c>
      <c r="R138" s="235">
        <v>12</v>
      </c>
      <c r="S138" s="4" t="str">
        <f t="shared" si="44"/>
        <v>NO</v>
      </c>
      <c r="T138" s="66">
        <f t="shared" si="42"/>
        <v>0.60764805734082916</v>
      </c>
      <c r="U138" s="99">
        <f t="shared" si="43"/>
        <v>0.39235195952015323</v>
      </c>
      <c r="V138" s="2">
        <f t="shared" si="45"/>
        <v>9</v>
      </c>
      <c r="W138" s="2" t="str">
        <f t="shared" si="46"/>
        <v>FR</v>
      </c>
      <c r="X138" s="96">
        <f t="shared" si="47"/>
        <v>0.65509202001968292</v>
      </c>
      <c r="Y138" s="96">
        <f t="shared" si="47"/>
        <v>0.34490797998031714</v>
      </c>
      <c r="AB138" s="102"/>
    </row>
    <row r="139" spans="1:28" x14ac:dyDescent="0.2">
      <c r="A139" s="6" t="s">
        <v>31</v>
      </c>
      <c r="B139" s="90" t="s">
        <v>32</v>
      </c>
      <c r="C139" s="87">
        <v>0.4525043177892919</v>
      </c>
      <c r="D139" s="88">
        <v>0.5474956822107081</v>
      </c>
      <c r="E139" s="87">
        <v>0.49324496558756054</v>
      </c>
      <c r="F139" s="93">
        <v>0.50675503441243941</v>
      </c>
      <c r="G139" s="87">
        <v>0.48947885939036384</v>
      </c>
      <c r="H139" s="93">
        <v>0.51052114060963616</v>
      </c>
      <c r="I139" s="87">
        <v>0.46520282843319688</v>
      </c>
      <c r="J139" s="93">
        <v>0.53479717156680318</v>
      </c>
      <c r="K139" s="87">
        <v>0.4405193813251862</v>
      </c>
      <c r="L139" s="93">
        <v>0.5594806186748138</v>
      </c>
      <c r="M139" s="132">
        <v>0.44113643295647387</v>
      </c>
      <c r="N139" s="133">
        <v>0.55886356704352613</v>
      </c>
      <c r="R139" s="235">
        <v>13</v>
      </c>
      <c r="S139" s="4" t="str">
        <f t="shared" si="44"/>
        <v>Insurance Europe</v>
      </c>
      <c r="T139" s="66">
        <f t="shared" si="42"/>
        <v>0.59170824672553402</v>
      </c>
      <c r="U139" s="99">
        <f t="shared" si="43"/>
        <v>0.4082917535122344</v>
      </c>
      <c r="V139" s="2">
        <f t="shared" si="45"/>
        <v>23</v>
      </c>
      <c r="W139" s="2" t="str">
        <f t="shared" si="46"/>
        <v>GR</v>
      </c>
      <c r="X139" s="96">
        <f t="shared" si="47"/>
        <v>0.44113643295647387</v>
      </c>
      <c r="Y139" s="96">
        <f t="shared" si="47"/>
        <v>0.55886356704352613</v>
      </c>
      <c r="AB139" s="102"/>
    </row>
    <row r="140" spans="1:28" x14ac:dyDescent="0.2">
      <c r="A140" s="6" t="s">
        <v>33</v>
      </c>
      <c r="B140" s="46" t="s">
        <v>34</v>
      </c>
      <c r="C140" s="87">
        <v>0.20648861803190535</v>
      </c>
      <c r="D140" s="88">
        <v>0.79351138196809456</v>
      </c>
      <c r="E140" s="87">
        <v>0.25795918367346937</v>
      </c>
      <c r="F140" s="93">
        <v>0.74204081632653052</v>
      </c>
      <c r="G140" s="87">
        <v>0.2628536031385505</v>
      </c>
      <c r="H140" s="93">
        <v>0.73714639686144956</v>
      </c>
      <c r="I140" s="87">
        <v>0.26437148018276485</v>
      </c>
      <c r="J140" s="93">
        <v>0.7356285198172352</v>
      </c>
      <c r="K140" s="87">
        <v>0.26584468959550073</v>
      </c>
      <c r="L140" s="93">
        <v>0.73415531040449922</v>
      </c>
      <c r="M140" s="132">
        <v>0.26582832148715146</v>
      </c>
      <c r="N140" s="133">
        <v>0.73417167851284848</v>
      </c>
      <c r="R140" s="235">
        <v>14</v>
      </c>
      <c r="S140" s="4" t="str">
        <f t="shared" si="44"/>
        <v xml:space="preserve">SK </v>
      </c>
      <c r="T140" s="66">
        <f t="shared" si="42"/>
        <v>0.56823821339950376</v>
      </c>
      <c r="U140" s="99">
        <f t="shared" si="43"/>
        <v>0.4317617866004963</v>
      </c>
      <c r="V140" s="2">
        <f t="shared" si="45"/>
        <v>27</v>
      </c>
      <c r="W140" s="2" t="str">
        <f t="shared" si="46"/>
        <v>HR</v>
      </c>
      <c r="X140" s="96">
        <f t="shared" si="47"/>
        <v>0.26582832148715146</v>
      </c>
      <c r="Y140" s="96">
        <f t="shared" si="47"/>
        <v>0.73417167851284848</v>
      </c>
      <c r="AB140" s="102"/>
    </row>
    <row r="141" spans="1:28" x14ac:dyDescent="0.2">
      <c r="A141" s="6" t="s">
        <v>35</v>
      </c>
      <c r="B141" s="46" t="s">
        <v>36</v>
      </c>
      <c r="C141" s="87">
        <v>0.40946523274880758</v>
      </c>
      <c r="D141" s="88">
        <v>0.59053476725119236</v>
      </c>
      <c r="E141" s="87">
        <v>0.44008425787805333</v>
      </c>
      <c r="F141" s="93">
        <v>0.55991574212194672</v>
      </c>
      <c r="G141" s="87">
        <v>0.51800783926144722</v>
      </c>
      <c r="H141" s="93">
        <v>0.48199216073855278</v>
      </c>
      <c r="I141" s="87">
        <v>0.49492678850722238</v>
      </c>
      <c r="J141" s="93">
        <v>0.50507321149277751</v>
      </c>
      <c r="K141" s="87">
        <v>0.52444512377187869</v>
      </c>
      <c r="L141" s="93">
        <v>0.47555487622812131</v>
      </c>
      <c r="M141" s="132">
        <v>0.5356282921779375</v>
      </c>
      <c r="N141" s="133">
        <v>0.46437170782206261</v>
      </c>
      <c r="R141" s="235">
        <v>15</v>
      </c>
      <c r="S141" s="4" t="str">
        <f t="shared" si="44"/>
        <v>PL</v>
      </c>
      <c r="T141" s="66">
        <f t="shared" si="42"/>
        <v>0.56181124611472166</v>
      </c>
      <c r="U141" s="99">
        <f t="shared" si="43"/>
        <v>0.43818875388527834</v>
      </c>
      <c r="V141" s="2">
        <f t="shared" si="45"/>
        <v>17</v>
      </c>
      <c r="W141" s="2" t="str">
        <f t="shared" si="46"/>
        <v>HU</v>
      </c>
      <c r="X141" s="96">
        <f t="shared" si="47"/>
        <v>0.5356282921779375</v>
      </c>
      <c r="Y141" s="96">
        <f t="shared" si="47"/>
        <v>0.46437170782206261</v>
      </c>
      <c r="AB141" s="102"/>
    </row>
    <row r="142" spans="1:28" x14ac:dyDescent="0.2">
      <c r="A142" s="6" t="s">
        <v>37</v>
      </c>
      <c r="B142" s="46" t="s">
        <v>38</v>
      </c>
      <c r="C142" s="87">
        <v>0.64712705210563881</v>
      </c>
      <c r="D142" s="88">
        <v>0.35287294789436119</v>
      </c>
      <c r="E142" s="87">
        <v>0.71715758468335788</v>
      </c>
      <c r="F142" s="93">
        <v>0.28284241531664212</v>
      </c>
      <c r="G142" s="87">
        <v>0.75174590884047832</v>
      </c>
      <c r="H142" s="93">
        <v>0.24825409115952174</v>
      </c>
      <c r="I142" s="87">
        <v>0.74947874899759426</v>
      </c>
      <c r="J142" s="93">
        <v>0.2505212510024058</v>
      </c>
      <c r="K142" s="87">
        <v>0.76139578748821124</v>
      </c>
      <c r="L142" s="93">
        <v>0.23860421251178873</v>
      </c>
      <c r="M142" s="132">
        <v>0.74659040915090191</v>
      </c>
      <c r="N142" s="133">
        <v>0.25340959084909809</v>
      </c>
      <c r="R142" s="235">
        <v>16</v>
      </c>
      <c r="S142" s="4" t="str">
        <f t="shared" si="44"/>
        <v>CH</v>
      </c>
      <c r="T142" s="66">
        <f t="shared" si="42"/>
        <v>0.54719747902921134</v>
      </c>
      <c r="U142" s="99">
        <f t="shared" si="43"/>
        <v>0.45280252097078866</v>
      </c>
      <c r="V142" s="2">
        <f t="shared" si="45"/>
        <v>4</v>
      </c>
      <c r="W142" s="2" t="str">
        <f t="shared" si="46"/>
        <v>IE</v>
      </c>
      <c r="X142" s="96">
        <f t="shared" si="47"/>
        <v>0.74659040915090191</v>
      </c>
      <c r="Y142" s="96">
        <f t="shared" si="47"/>
        <v>0.25340959084909809</v>
      </c>
      <c r="AB142" s="102"/>
    </row>
    <row r="143" spans="1:28" x14ac:dyDescent="0.2">
      <c r="A143" s="6" t="s">
        <v>39</v>
      </c>
      <c r="B143" s="46" t="s">
        <v>40</v>
      </c>
      <c r="C143" s="87">
        <v>8.9644574040507533E-2</v>
      </c>
      <c r="D143" s="88">
        <v>0.91035542595949248</v>
      </c>
      <c r="E143" s="87">
        <v>9.6917935388043067E-2</v>
      </c>
      <c r="F143" s="93">
        <v>0.90308206461195684</v>
      </c>
      <c r="G143" s="87">
        <v>7.6049860601004216E-2</v>
      </c>
      <c r="H143" s="93">
        <v>0.92395013939899573</v>
      </c>
      <c r="I143" s="87">
        <v>6.5082517962676861E-2</v>
      </c>
      <c r="J143" s="93">
        <v>0.93491748203732306</v>
      </c>
      <c r="K143" s="87">
        <v>6.6871727441358095E-2</v>
      </c>
      <c r="L143" s="93">
        <v>0.93312827255864184</v>
      </c>
      <c r="M143" s="132">
        <v>6.2810252482555493E-2</v>
      </c>
      <c r="N143" s="133">
        <v>0.93718974751744444</v>
      </c>
      <c r="R143" s="235">
        <v>17</v>
      </c>
      <c r="S143" s="4" t="str">
        <f t="shared" si="44"/>
        <v>HU</v>
      </c>
      <c r="T143" s="66">
        <f t="shared" si="42"/>
        <v>0.5356282921779375</v>
      </c>
      <c r="U143" s="99">
        <f t="shared" si="43"/>
        <v>0.46437170782206261</v>
      </c>
      <c r="V143" s="2">
        <f t="shared" si="45"/>
        <v>33</v>
      </c>
      <c r="W143" s="2" t="str">
        <f t="shared" si="46"/>
        <v>IS</v>
      </c>
      <c r="X143" s="96">
        <f t="shared" si="47"/>
        <v>6.2810252482555493E-2</v>
      </c>
      <c r="Y143" s="96">
        <f t="shared" si="47"/>
        <v>0.93718974751744444</v>
      </c>
      <c r="AB143" s="102"/>
    </row>
    <row r="144" spans="1:28" x14ac:dyDescent="0.2">
      <c r="A144" s="6" t="s">
        <v>41</v>
      </c>
      <c r="B144" s="46" t="s">
        <v>42</v>
      </c>
      <c r="C144" s="87">
        <v>0.63043279974460709</v>
      </c>
      <c r="D144" s="88">
        <v>0.36956720025539291</v>
      </c>
      <c r="E144" s="87">
        <v>0.66925669520859898</v>
      </c>
      <c r="F144" s="93">
        <v>0.33074330479140096</v>
      </c>
      <c r="G144" s="87">
        <v>0.59297536378356641</v>
      </c>
      <c r="H144" s="93">
        <v>0.40702463621643359</v>
      </c>
      <c r="I144" s="87">
        <v>0.68857914127094622</v>
      </c>
      <c r="J144" s="93">
        <v>0.31142085872905384</v>
      </c>
      <c r="K144" s="87">
        <v>0.71678562571275184</v>
      </c>
      <c r="L144" s="93">
        <v>0.28321437428724816</v>
      </c>
      <c r="M144" s="132">
        <v>0.6701512098239274</v>
      </c>
      <c r="N144" s="133">
        <v>0.3298487901760726</v>
      </c>
      <c r="R144" s="235">
        <v>18</v>
      </c>
      <c r="S144" s="4" t="str">
        <f t="shared" si="44"/>
        <v>LU</v>
      </c>
      <c r="T144" s="66">
        <f t="shared" si="42"/>
        <v>0.53301320528211282</v>
      </c>
      <c r="U144" s="99">
        <f t="shared" si="43"/>
        <v>0.46698679471788718</v>
      </c>
      <c r="V144" s="2">
        <f t="shared" si="45"/>
        <v>8</v>
      </c>
      <c r="W144" s="2" t="str">
        <f t="shared" si="46"/>
        <v>IT</v>
      </c>
      <c r="X144" s="96">
        <f t="shared" si="47"/>
        <v>0.6701512098239274</v>
      </c>
      <c r="Y144" s="96">
        <f t="shared" si="47"/>
        <v>0.3298487901760726</v>
      </c>
      <c r="AB144" s="102"/>
    </row>
    <row r="145" spans="1:28" x14ac:dyDescent="0.2">
      <c r="A145" s="6" t="s">
        <v>43</v>
      </c>
      <c r="B145" s="46" t="s">
        <v>44</v>
      </c>
      <c r="C145" s="87" t="s">
        <v>152</v>
      </c>
      <c r="D145" s="88" t="s">
        <v>152</v>
      </c>
      <c r="E145" s="87">
        <v>0.95714285714285718</v>
      </c>
      <c r="F145" s="93">
        <v>4.2857142857142858E-2</v>
      </c>
      <c r="G145" s="87">
        <v>0.93770371237066874</v>
      </c>
      <c r="H145" s="93">
        <v>6.2296287629331239E-2</v>
      </c>
      <c r="I145" s="87">
        <v>0.94087518093753486</v>
      </c>
      <c r="J145" s="93">
        <v>5.9124819062465209E-2</v>
      </c>
      <c r="K145" s="87">
        <v>0.94035236680110379</v>
      </c>
      <c r="L145" s="93">
        <v>5.9647633198896197E-2</v>
      </c>
      <c r="M145" s="132">
        <v>0.89840330178846883</v>
      </c>
      <c r="N145" s="133">
        <v>0.10159669821153125</v>
      </c>
      <c r="R145" s="235">
        <v>19</v>
      </c>
      <c r="S145" s="4" t="str">
        <f t="shared" si="44"/>
        <v>ES</v>
      </c>
      <c r="T145" s="66">
        <f t="shared" si="42"/>
        <v>0.49941157984877227</v>
      </c>
      <c r="U145" s="99">
        <f t="shared" si="43"/>
        <v>0.50058842015122773</v>
      </c>
      <c r="V145" s="2">
        <f t="shared" si="45"/>
        <v>1</v>
      </c>
      <c r="W145" s="2" t="str">
        <f t="shared" si="46"/>
        <v>LI</v>
      </c>
      <c r="X145" s="96">
        <f t="shared" si="47"/>
        <v>0.89840330178846883</v>
      </c>
      <c r="Y145" s="96">
        <f t="shared" si="47"/>
        <v>0.10159669821153125</v>
      </c>
      <c r="AB145" s="102"/>
    </row>
    <row r="146" spans="1:28" x14ac:dyDescent="0.2">
      <c r="A146" s="6" t="s">
        <v>45</v>
      </c>
      <c r="B146" s="46" t="s">
        <v>46</v>
      </c>
      <c r="C146" s="87">
        <v>0.4573547589616811</v>
      </c>
      <c r="D146" s="88">
        <v>0.5426452410383189</v>
      </c>
      <c r="E146" s="87">
        <v>0.4706477732793522</v>
      </c>
      <c r="F146" s="93">
        <v>0.52935222672064774</v>
      </c>
      <c r="G146" s="87">
        <v>0.68661971830985913</v>
      </c>
      <c r="H146" s="93">
        <v>0.31338028169014087</v>
      </c>
      <c r="I146" s="87">
        <v>0.67176039119804398</v>
      </c>
      <c r="J146" s="93">
        <v>0.32823960880195602</v>
      </c>
      <c r="K146" s="87">
        <v>0.70078740157480313</v>
      </c>
      <c r="L146" s="93">
        <v>0.29921259842519687</v>
      </c>
      <c r="M146" s="132">
        <v>0.53301320528211282</v>
      </c>
      <c r="N146" s="133">
        <v>0.46698679471788718</v>
      </c>
      <c r="R146" s="235">
        <v>20</v>
      </c>
      <c r="S146" s="4" t="str">
        <f t="shared" si="44"/>
        <v>DE</v>
      </c>
      <c r="T146" s="66">
        <f t="shared" si="42"/>
        <v>0.48741878786857812</v>
      </c>
      <c r="U146" s="99">
        <f t="shared" si="43"/>
        <v>0.51258121213142183</v>
      </c>
      <c r="V146" s="2">
        <f t="shared" si="45"/>
        <v>18</v>
      </c>
      <c r="W146" s="2" t="str">
        <f t="shared" si="46"/>
        <v>LU</v>
      </c>
      <c r="X146" s="96">
        <f t="shared" si="47"/>
        <v>0.53301320528211282</v>
      </c>
      <c r="Y146" s="96">
        <f t="shared" si="47"/>
        <v>0.46698679471788718</v>
      </c>
      <c r="AB146" s="102"/>
    </row>
    <row r="147" spans="1:28" x14ac:dyDescent="0.2">
      <c r="A147" s="6" t="s">
        <v>47</v>
      </c>
      <c r="B147" s="46" t="s">
        <v>48</v>
      </c>
      <c r="C147" s="87">
        <v>3.8461538461538457E-2</v>
      </c>
      <c r="D147" s="88">
        <v>0.96153846153846145</v>
      </c>
      <c r="E147" s="87">
        <v>7.1007853403141349E-2</v>
      </c>
      <c r="F147" s="93">
        <v>0.92899214659685869</v>
      </c>
      <c r="G147" s="87">
        <v>5.724791486054228E-2</v>
      </c>
      <c r="H147" s="93">
        <v>0.94275208513945774</v>
      </c>
      <c r="I147" s="87">
        <v>8.7009362621534025E-2</v>
      </c>
      <c r="J147" s="93">
        <v>0.91299063737846609</v>
      </c>
      <c r="K147" s="87">
        <v>0.12953614629964758</v>
      </c>
      <c r="L147" s="93">
        <v>0.8704638537003524</v>
      </c>
      <c r="M147" s="132">
        <v>0.17912772585669778</v>
      </c>
      <c r="N147" s="133">
        <v>0.82087227414330211</v>
      </c>
      <c r="R147" s="235">
        <v>21</v>
      </c>
      <c r="S147" s="4" t="str">
        <f t="shared" si="44"/>
        <v>CY</v>
      </c>
      <c r="T147" s="66">
        <f t="shared" si="42"/>
        <v>0.45400943396226418</v>
      </c>
      <c r="U147" s="99">
        <f t="shared" si="43"/>
        <v>0.54599056603773588</v>
      </c>
      <c r="V147" s="2">
        <f t="shared" si="45"/>
        <v>30</v>
      </c>
      <c r="W147" s="2" t="str">
        <f t="shared" si="46"/>
        <v>LV</v>
      </c>
      <c r="X147" s="96">
        <f t="shared" si="47"/>
        <v>0.17912772585669778</v>
      </c>
      <c r="Y147" s="96">
        <f t="shared" si="47"/>
        <v>0.82087227414330211</v>
      </c>
      <c r="AB147" s="102"/>
    </row>
    <row r="148" spans="1:28" x14ac:dyDescent="0.2">
      <c r="A148" s="6" t="s">
        <v>49</v>
      </c>
      <c r="B148" s="46" t="s">
        <v>50</v>
      </c>
      <c r="C148" s="87">
        <v>0.45884088053749933</v>
      </c>
      <c r="D148" s="88">
        <v>0.54115911946250062</v>
      </c>
      <c r="E148" s="87">
        <v>0.55107109593294001</v>
      </c>
      <c r="F148" s="93">
        <v>0.44892890406705993</v>
      </c>
      <c r="G148" s="87">
        <v>0.6599038391491221</v>
      </c>
      <c r="H148" s="93">
        <v>0.34009616085087785</v>
      </c>
      <c r="I148" s="87">
        <v>0.67807881773399026</v>
      </c>
      <c r="J148" s="93">
        <v>0.32192118226600985</v>
      </c>
      <c r="K148" s="87">
        <v>0.69224473737405934</v>
      </c>
      <c r="L148" s="93">
        <v>0.30775526262594066</v>
      </c>
      <c r="M148" s="132">
        <v>0.6800662495159816</v>
      </c>
      <c r="N148" s="133">
        <v>0.3199337504840184</v>
      </c>
      <c r="R148" s="235">
        <v>22</v>
      </c>
      <c r="S148" s="4" t="str">
        <f t="shared" si="44"/>
        <v xml:space="preserve">CZ </v>
      </c>
      <c r="T148" s="66">
        <f t="shared" si="42"/>
        <v>0.4506228881531793</v>
      </c>
      <c r="U148" s="99">
        <f t="shared" si="43"/>
        <v>0.5493771118468207</v>
      </c>
      <c r="V148" s="2">
        <f t="shared" si="45"/>
        <v>7</v>
      </c>
      <c r="W148" s="2" t="str">
        <f t="shared" si="46"/>
        <v>MT</v>
      </c>
      <c r="X148" s="96">
        <f t="shared" si="47"/>
        <v>0.6800662495159816</v>
      </c>
      <c r="Y148" s="96">
        <f t="shared" si="47"/>
        <v>0.3199337504840184</v>
      </c>
      <c r="AB148" s="102"/>
    </row>
    <row r="149" spans="1:28" x14ac:dyDescent="0.2">
      <c r="A149" s="6" t="s">
        <v>51</v>
      </c>
      <c r="B149" s="46" t="s">
        <v>52</v>
      </c>
      <c r="C149" s="87">
        <v>0.54479150150626288</v>
      </c>
      <c r="D149" s="88">
        <v>0.45520849849373712</v>
      </c>
      <c r="E149" s="87">
        <v>0.5116346173663926</v>
      </c>
      <c r="F149" s="93">
        <v>0.48836538263360746</v>
      </c>
      <c r="G149" s="87">
        <v>0.33683912564123586</v>
      </c>
      <c r="H149" s="93">
        <v>0.66316087435876414</v>
      </c>
      <c r="I149" s="87">
        <v>0.31417632838382981</v>
      </c>
      <c r="J149" s="93">
        <v>0.68582367161617031</v>
      </c>
      <c r="K149" s="87">
        <v>0.27717671745363537</v>
      </c>
      <c r="L149" s="93">
        <v>0.72282328254636463</v>
      </c>
      <c r="M149" s="132">
        <v>0.27821904610892123</v>
      </c>
      <c r="N149" s="133">
        <v>0.72178095389107877</v>
      </c>
      <c r="R149" s="235">
        <v>23</v>
      </c>
      <c r="S149" s="4" t="str">
        <f t="shared" si="44"/>
        <v>GR</v>
      </c>
      <c r="T149" s="66">
        <f t="shared" si="42"/>
        <v>0.44113643295647387</v>
      </c>
      <c r="U149" s="99">
        <f t="shared" si="43"/>
        <v>0.55886356704352613</v>
      </c>
      <c r="V149" s="2">
        <f t="shared" si="45"/>
        <v>26</v>
      </c>
      <c r="W149" s="2" t="str">
        <f t="shared" si="46"/>
        <v>NL</v>
      </c>
      <c r="X149" s="96">
        <f t="shared" si="47"/>
        <v>0.27821904610892123</v>
      </c>
      <c r="Y149" s="96">
        <f t="shared" si="47"/>
        <v>0.72178095389107877</v>
      </c>
      <c r="AB149" s="102"/>
    </row>
    <row r="150" spans="1:28" x14ac:dyDescent="0.2">
      <c r="A150" s="6" t="s">
        <v>53</v>
      </c>
      <c r="B150" s="46" t="s">
        <v>54</v>
      </c>
      <c r="C150" s="87">
        <v>0.56788976172152927</v>
      </c>
      <c r="D150" s="88">
        <v>0.43211023827847073</v>
      </c>
      <c r="E150" s="87">
        <v>0.63176398176450332</v>
      </c>
      <c r="F150" s="93">
        <v>0.36823601823549656</v>
      </c>
      <c r="G150" s="87">
        <v>0.6272552763572774</v>
      </c>
      <c r="H150" s="93">
        <v>0.37274472364272249</v>
      </c>
      <c r="I150" s="87">
        <v>0.60270694000574931</v>
      </c>
      <c r="J150" s="93">
        <v>0.39729305999425057</v>
      </c>
      <c r="K150" s="87">
        <v>0.60807435664217668</v>
      </c>
      <c r="L150" s="93">
        <v>0.39192564335782337</v>
      </c>
      <c r="M150" s="132">
        <v>0.60764805734082916</v>
      </c>
      <c r="N150" s="133">
        <v>0.39235195952015323</v>
      </c>
      <c r="R150" s="235">
        <v>24</v>
      </c>
      <c r="S150" s="4" t="str">
        <f t="shared" si="44"/>
        <v>AT</v>
      </c>
      <c r="T150" s="66">
        <f t="shared" si="42"/>
        <v>0.42475079017748602</v>
      </c>
      <c r="U150" s="99">
        <f t="shared" si="43"/>
        <v>0.57524920982251393</v>
      </c>
      <c r="V150" s="2">
        <f t="shared" si="45"/>
        <v>12</v>
      </c>
      <c r="W150" s="2" t="str">
        <f t="shared" si="46"/>
        <v>NO</v>
      </c>
      <c r="X150" s="96">
        <f t="shared" si="47"/>
        <v>0.60764805734082916</v>
      </c>
      <c r="Y150" s="96">
        <f t="shared" si="47"/>
        <v>0.39235195952015323</v>
      </c>
      <c r="AB150" s="102"/>
    </row>
    <row r="151" spans="1:28" x14ac:dyDescent="0.2">
      <c r="A151" s="6" t="s">
        <v>55</v>
      </c>
      <c r="B151" s="46" t="s">
        <v>56</v>
      </c>
      <c r="C151" s="87">
        <v>0.42770200276243092</v>
      </c>
      <c r="D151" s="88">
        <v>0.57229799723756902</v>
      </c>
      <c r="E151" s="87">
        <v>0.49360605572555971</v>
      </c>
      <c r="F151" s="93">
        <v>0.5063939442744404</v>
      </c>
      <c r="G151" s="87">
        <v>0.65975630394313767</v>
      </c>
      <c r="H151" s="93">
        <v>0.34024369605686244</v>
      </c>
      <c r="I151" s="87">
        <v>0.58981301129723418</v>
      </c>
      <c r="J151" s="93">
        <v>0.41018698870276593</v>
      </c>
      <c r="K151" s="87">
        <v>0.58005835857280053</v>
      </c>
      <c r="L151" s="93">
        <v>0.41994164142719953</v>
      </c>
      <c r="M151" s="132">
        <v>0.56181124611472166</v>
      </c>
      <c r="N151" s="133">
        <v>0.43818875388527834</v>
      </c>
      <c r="R151" s="235">
        <v>25</v>
      </c>
      <c r="S151" s="4" t="str">
        <f t="shared" si="44"/>
        <v>SI</v>
      </c>
      <c r="T151" s="66">
        <f t="shared" si="42"/>
        <v>0.2869135802469136</v>
      </c>
      <c r="U151" s="99">
        <f t="shared" si="43"/>
        <v>0.7130864197530864</v>
      </c>
      <c r="V151" s="2">
        <f t="shared" si="45"/>
        <v>15</v>
      </c>
      <c r="W151" s="2" t="str">
        <f t="shared" si="46"/>
        <v>PL</v>
      </c>
      <c r="X151" s="96">
        <f t="shared" si="47"/>
        <v>0.56181124611472166</v>
      </c>
      <c r="Y151" s="96">
        <f t="shared" si="47"/>
        <v>0.43818875388527834</v>
      </c>
      <c r="AB151" s="102"/>
    </row>
    <row r="152" spans="1:28" x14ac:dyDescent="0.2">
      <c r="A152" s="6" t="s">
        <v>57</v>
      </c>
      <c r="B152" s="46" t="s">
        <v>58</v>
      </c>
      <c r="C152" s="87">
        <v>0.5421929513380459</v>
      </c>
      <c r="D152" s="88">
        <v>0.45780704866195404</v>
      </c>
      <c r="E152" s="87">
        <v>0.67957019617769254</v>
      </c>
      <c r="F152" s="93">
        <v>0.32042980382230746</v>
      </c>
      <c r="G152" s="87">
        <v>0.71805461891332223</v>
      </c>
      <c r="H152" s="93">
        <v>0.28194538108667772</v>
      </c>
      <c r="I152" s="87">
        <v>0.71536653494909874</v>
      </c>
      <c r="J152" s="93">
        <v>0.28463346505090126</v>
      </c>
      <c r="K152" s="87">
        <v>0.74489615603974713</v>
      </c>
      <c r="L152" s="93">
        <v>0.25510384396025293</v>
      </c>
      <c r="M152" s="132">
        <v>0.64580703887812729</v>
      </c>
      <c r="N152" s="133">
        <v>0.35419296112187609</v>
      </c>
      <c r="R152" s="235">
        <v>26</v>
      </c>
      <c r="S152" s="4" t="str">
        <f t="shared" si="44"/>
        <v>NL</v>
      </c>
      <c r="T152" s="66">
        <f t="shared" si="42"/>
        <v>0.27821904610892123</v>
      </c>
      <c r="U152" s="99">
        <f t="shared" si="43"/>
        <v>0.72178095389107877</v>
      </c>
      <c r="V152" s="2">
        <f t="shared" si="45"/>
        <v>10</v>
      </c>
      <c r="W152" s="2" t="str">
        <f t="shared" si="46"/>
        <v>PT</v>
      </c>
      <c r="X152" s="96">
        <f t="shared" si="47"/>
        <v>0.64580703887812729</v>
      </c>
      <c r="Y152" s="96">
        <f t="shared" si="47"/>
        <v>0.35419296112187609</v>
      </c>
      <c r="AB152" s="102"/>
    </row>
    <row r="153" spans="1:28" x14ac:dyDescent="0.2">
      <c r="A153" s="6" t="s">
        <v>59</v>
      </c>
      <c r="B153" s="46" t="s">
        <v>60</v>
      </c>
      <c r="C153" s="87">
        <v>0.25537500270873048</v>
      </c>
      <c r="D153" s="88">
        <v>0.74462499729126952</v>
      </c>
      <c r="E153" s="87">
        <v>0.26369539069366027</v>
      </c>
      <c r="F153" s="93">
        <v>0.73630460930633956</v>
      </c>
      <c r="G153" s="87">
        <v>0.20787892276875139</v>
      </c>
      <c r="H153" s="93">
        <v>0.79212107723124858</v>
      </c>
      <c r="I153" s="87">
        <v>0.12679340778851381</v>
      </c>
      <c r="J153" s="93">
        <v>0.87320659221148622</v>
      </c>
      <c r="K153" s="87">
        <v>0.20055386319579066</v>
      </c>
      <c r="L153" s="93">
        <v>0.7994461368042094</v>
      </c>
      <c r="M153" s="132">
        <v>0.22222648359796476</v>
      </c>
      <c r="N153" s="133">
        <v>0.77777351640203518</v>
      </c>
      <c r="R153" s="235">
        <v>27</v>
      </c>
      <c r="S153" s="4" t="str">
        <f t="shared" si="44"/>
        <v>HR</v>
      </c>
      <c r="T153" s="66">
        <f t="shared" si="42"/>
        <v>0.26582832148715146</v>
      </c>
      <c r="U153" s="99">
        <f t="shared" si="43"/>
        <v>0.73417167851284848</v>
      </c>
      <c r="V153" s="2">
        <f t="shared" si="45"/>
        <v>29</v>
      </c>
      <c r="W153" s="2" t="str">
        <f t="shared" si="46"/>
        <v>RO</v>
      </c>
      <c r="X153" s="96">
        <f t="shared" si="47"/>
        <v>0.22222648359796476</v>
      </c>
      <c r="Y153" s="96">
        <f t="shared" si="47"/>
        <v>0.77777351640203518</v>
      </c>
      <c r="AB153" s="102"/>
    </row>
    <row r="154" spans="1:28" x14ac:dyDescent="0.2">
      <c r="A154" s="6" t="s">
        <v>61</v>
      </c>
      <c r="B154" s="46" t="s">
        <v>62</v>
      </c>
      <c r="C154" s="87">
        <v>0.69260665336850913</v>
      </c>
      <c r="D154" s="88">
        <v>0.30739334663149087</v>
      </c>
      <c r="E154" s="87">
        <v>0.67272604763761146</v>
      </c>
      <c r="F154" s="93">
        <v>0.32727395236238849</v>
      </c>
      <c r="G154" s="87">
        <v>0.70863862806576905</v>
      </c>
      <c r="H154" s="93">
        <v>0.29136137193423101</v>
      </c>
      <c r="I154" s="87">
        <v>0.77521990490165416</v>
      </c>
      <c r="J154" s="93">
        <v>0.22478009509834582</v>
      </c>
      <c r="K154" s="87">
        <v>0.78092102109521055</v>
      </c>
      <c r="L154" s="93">
        <v>0.21907897890478947</v>
      </c>
      <c r="M154" s="132">
        <v>0.78904269544418704</v>
      </c>
      <c r="N154" s="133">
        <v>0.21095730455581296</v>
      </c>
      <c r="R154" s="235">
        <v>28</v>
      </c>
      <c r="S154" s="4" t="str">
        <f t="shared" si="44"/>
        <v>EE</v>
      </c>
      <c r="T154" s="66">
        <f t="shared" si="42"/>
        <v>0.23262134962741757</v>
      </c>
      <c r="U154" s="99">
        <f t="shared" si="43"/>
        <v>0.76737865037258246</v>
      </c>
      <c r="V154" s="2">
        <f t="shared" si="45"/>
        <v>3</v>
      </c>
      <c r="W154" s="2" t="str">
        <f t="shared" si="46"/>
        <v>SE</v>
      </c>
      <c r="X154" s="96">
        <f t="shared" si="47"/>
        <v>0.78904269544418704</v>
      </c>
      <c r="Y154" s="96">
        <f t="shared" si="47"/>
        <v>0.21095730455581296</v>
      </c>
      <c r="AB154" s="102"/>
    </row>
    <row r="155" spans="1:28" x14ac:dyDescent="0.2">
      <c r="A155" s="6" t="s">
        <v>63</v>
      </c>
      <c r="B155" s="46" t="s">
        <v>64</v>
      </c>
      <c r="C155" s="87">
        <v>0.22613371170397478</v>
      </c>
      <c r="D155" s="88">
        <v>0.77386628829602533</v>
      </c>
      <c r="E155" s="87">
        <v>0.30056420039232296</v>
      </c>
      <c r="F155" s="93">
        <v>0.69943579960767699</v>
      </c>
      <c r="G155" s="87">
        <v>0.31797919762258542</v>
      </c>
      <c r="H155" s="93">
        <v>0.68202080237741458</v>
      </c>
      <c r="I155" s="87">
        <v>0.30434782608695654</v>
      </c>
      <c r="J155" s="93">
        <v>0.69565217391304346</v>
      </c>
      <c r="K155" s="87">
        <v>0.31327602674307548</v>
      </c>
      <c r="L155" s="93">
        <v>0.68672397325692458</v>
      </c>
      <c r="M155" s="132">
        <v>0.2869135802469136</v>
      </c>
      <c r="N155" s="133">
        <v>0.7130864197530864</v>
      </c>
      <c r="R155" s="235">
        <v>29</v>
      </c>
      <c r="S155" s="4" t="str">
        <f t="shared" si="44"/>
        <v>RO</v>
      </c>
      <c r="T155" s="66">
        <f t="shared" si="42"/>
        <v>0.22222648359796476</v>
      </c>
      <c r="U155" s="99">
        <f t="shared" si="43"/>
        <v>0.77777351640203518</v>
      </c>
      <c r="V155" s="2">
        <f t="shared" si="45"/>
        <v>25</v>
      </c>
      <c r="W155" s="2" t="str">
        <f t="shared" si="46"/>
        <v>SI</v>
      </c>
      <c r="X155" s="96">
        <f t="shared" si="47"/>
        <v>0.2869135802469136</v>
      </c>
      <c r="Y155" s="96">
        <f t="shared" si="47"/>
        <v>0.7130864197530864</v>
      </c>
      <c r="AB155" s="102"/>
    </row>
    <row r="156" spans="1:28" x14ac:dyDescent="0.2">
      <c r="A156" s="6" t="s">
        <v>65</v>
      </c>
      <c r="B156" s="46" t="s">
        <v>66</v>
      </c>
      <c r="C156" s="87">
        <v>0.43202050547088172</v>
      </c>
      <c r="D156" s="88">
        <v>0.56797949452911833</v>
      </c>
      <c r="E156" s="87">
        <v>0.43609335101644925</v>
      </c>
      <c r="F156" s="93">
        <v>0.5639066489835507</v>
      </c>
      <c r="G156" s="87">
        <v>0.52468853853302044</v>
      </c>
      <c r="H156" s="93">
        <v>0.47531146146697956</v>
      </c>
      <c r="I156" s="87">
        <v>0.52392698569314256</v>
      </c>
      <c r="J156" s="93">
        <v>0.47607301430685744</v>
      </c>
      <c r="K156" s="87">
        <v>0.56469408224674023</v>
      </c>
      <c r="L156" s="93">
        <v>0.43530591775325977</v>
      </c>
      <c r="M156" s="132">
        <v>0.56823821339950376</v>
      </c>
      <c r="N156" s="133">
        <v>0.4317617866004963</v>
      </c>
      <c r="R156" s="235">
        <v>30</v>
      </c>
      <c r="S156" s="4" t="str">
        <f t="shared" si="44"/>
        <v>LV</v>
      </c>
      <c r="T156" s="66">
        <f t="shared" si="42"/>
        <v>0.17912772585669778</v>
      </c>
      <c r="U156" s="99">
        <f t="shared" si="43"/>
        <v>0.82087227414330211</v>
      </c>
      <c r="V156" s="2">
        <f t="shared" si="45"/>
        <v>14</v>
      </c>
      <c r="W156" s="2" t="str">
        <f t="shared" si="46"/>
        <v xml:space="preserve">SK </v>
      </c>
      <c r="X156" s="96">
        <f t="shared" si="47"/>
        <v>0.56823821339950376</v>
      </c>
      <c r="Y156" s="96">
        <f t="shared" si="47"/>
        <v>0.4317617866004963</v>
      </c>
      <c r="AB156" s="102"/>
    </row>
    <row r="157" spans="1:28" x14ac:dyDescent="0.2">
      <c r="A157" s="15" t="s">
        <v>67</v>
      </c>
      <c r="B157" s="46" t="s">
        <v>68</v>
      </c>
      <c r="C157" s="87">
        <v>0.1845750216754147</v>
      </c>
      <c r="D157" s="88">
        <v>0.81542497832458527</v>
      </c>
      <c r="E157" s="87">
        <v>0.15628539071347677</v>
      </c>
      <c r="F157" s="93">
        <v>0.8437146092865232</v>
      </c>
      <c r="G157" s="87">
        <v>0.13667504986557974</v>
      </c>
      <c r="H157" s="93">
        <v>0.86332495013442034</v>
      </c>
      <c r="I157" s="87">
        <v>0.147137855223516</v>
      </c>
      <c r="J157" s="93">
        <v>0.85286214477648403</v>
      </c>
      <c r="K157" s="87">
        <v>0.15474670072371224</v>
      </c>
      <c r="L157" s="93">
        <v>0.84525329927628778</v>
      </c>
      <c r="M157" s="132">
        <v>0.16191967242728969</v>
      </c>
      <c r="N157" s="133">
        <v>0.83808032757271023</v>
      </c>
      <c r="R157" s="235">
        <v>31</v>
      </c>
      <c r="S157" s="4" t="str">
        <f t="shared" si="44"/>
        <v>TR</v>
      </c>
      <c r="T157" s="66">
        <f t="shared" si="42"/>
        <v>0.16191967242728969</v>
      </c>
      <c r="U157" s="99">
        <f t="shared" si="43"/>
        <v>0.83808032757271023</v>
      </c>
      <c r="V157" s="2">
        <f t="shared" si="45"/>
        <v>31</v>
      </c>
      <c r="W157" s="2" t="str">
        <f t="shared" si="46"/>
        <v>TR</v>
      </c>
      <c r="X157" s="96">
        <f t="shared" si="47"/>
        <v>0.16191967242728969</v>
      </c>
      <c r="Y157" s="96">
        <f t="shared" si="47"/>
        <v>0.83808032757271023</v>
      </c>
      <c r="AB157" s="102"/>
    </row>
    <row r="158" spans="1:28" x14ac:dyDescent="0.2">
      <c r="A158" s="15" t="s">
        <v>29</v>
      </c>
      <c r="B158" s="47" t="s">
        <v>30</v>
      </c>
      <c r="C158" s="94">
        <v>0.73115439389134385</v>
      </c>
      <c r="D158" s="95">
        <v>0.26884560610865621</v>
      </c>
      <c r="E158" s="87">
        <v>0.72789969665957921</v>
      </c>
      <c r="F158" s="93">
        <v>0.27210030334042073</v>
      </c>
      <c r="G158" s="87">
        <v>0.75257421894604226</v>
      </c>
      <c r="H158" s="93">
        <v>0.24742578105395779</v>
      </c>
      <c r="I158" s="87">
        <v>0.72678449017173741</v>
      </c>
      <c r="J158" s="93">
        <v>0.2732155098282627</v>
      </c>
      <c r="K158" s="87">
        <v>0.70427327319671407</v>
      </c>
      <c r="L158" s="93">
        <v>0.29572672680328588</v>
      </c>
      <c r="M158" s="132">
        <v>0.7007464360752631</v>
      </c>
      <c r="N158" s="133">
        <v>0.29925356392473851</v>
      </c>
      <c r="R158" s="235">
        <v>32</v>
      </c>
      <c r="S158" s="4" t="str">
        <f t="shared" si="44"/>
        <v>BG</v>
      </c>
      <c r="T158" s="66">
        <f t="shared" si="42"/>
        <v>0.1459911889283303</v>
      </c>
      <c r="U158" s="99">
        <f t="shared" si="43"/>
        <v>0.8540088110716697</v>
      </c>
      <c r="V158" s="2">
        <f t="shared" si="45"/>
        <v>6</v>
      </c>
      <c r="W158" s="2" t="str">
        <f t="shared" si="46"/>
        <v>UK</v>
      </c>
      <c r="X158" s="96">
        <f t="shared" si="47"/>
        <v>0.7007464360752631</v>
      </c>
      <c r="Y158" s="96">
        <f t="shared" si="47"/>
        <v>0.29925356392473851</v>
      </c>
      <c r="AB158" s="102"/>
    </row>
    <row r="159" spans="1:28" ht="10.8" thickBot="1" x14ac:dyDescent="0.25">
      <c r="A159" s="225" t="s">
        <v>111</v>
      </c>
      <c r="B159" s="126"/>
      <c r="C159" s="130">
        <v>0.62133642700823477</v>
      </c>
      <c r="D159" s="131">
        <v>0.37866357299176512</v>
      </c>
      <c r="E159" s="130">
        <v>0.62942989184120901</v>
      </c>
      <c r="F159" s="131">
        <v>0.37057010815879099</v>
      </c>
      <c r="G159" s="130">
        <v>0.60595921145571141</v>
      </c>
      <c r="H159" s="131">
        <v>0.39404078854428842</v>
      </c>
      <c r="I159" s="130">
        <v>0.61096894130410573</v>
      </c>
      <c r="J159" s="131">
        <v>0.38903105869589416</v>
      </c>
      <c r="K159" s="130">
        <v>0.61321715198161297</v>
      </c>
      <c r="L159" s="131">
        <v>0.38678284801838708</v>
      </c>
      <c r="M159" s="130">
        <v>0.59170824672553402</v>
      </c>
      <c r="N159" s="131">
        <v>0.4082917535122344</v>
      </c>
      <c r="R159" s="235">
        <v>33</v>
      </c>
      <c r="S159" s="17" t="str">
        <f t="shared" si="44"/>
        <v>IS</v>
      </c>
      <c r="T159" s="66">
        <f t="shared" si="42"/>
        <v>6.2810252482555493E-2</v>
      </c>
      <c r="U159" s="99">
        <f t="shared" si="43"/>
        <v>0.93718974751744444</v>
      </c>
      <c r="V159" s="2">
        <f t="shared" si="45"/>
        <v>13</v>
      </c>
      <c r="W159" s="2" t="str">
        <f t="shared" si="46"/>
        <v>Insurance Europe</v>
      </c>
      <c r="X159" s="96">
        <f>M159</f>
        <v>0.59170824672553402</v>
      </c>
      <c r="Y159" s="96">
        <f>N159</f>
        <v>0.4082917535122344</v>
      </c>
      <c r="AB159" s="102"/>
    </row>
    <row r="160" spans="1:28" x14ac:dyDescent="0.2">
      <c r="D160" s="234"/>
      <c r="E160" s="234"/>
      <c r="F160" s="234"/>
      <c r="G160" s="234"/>
      <c r="H160" s="234"/>
      <c r="I160" s="234"/>
      <c r="J160" s="234"/>
      <c r="K160" s="234"/>
      <c r="L160" s="234"/>
      <c r="M160" s="234"/>
      <c r="N160" s="234"/>
      <c r="R160" s="4"/>
      <c r="S160" s="4"/>
      <c r="T160" s="64"/>
      <c r="U160" s="64"/>
      <c r="X160" s="96"/>
      <c r="Y160" s="96"/>
    </row>
    <row r="161" spans="2:13" x14ac:dyDescent="0.2">
      <c r="B161" s="306" t="s">
        <v>131</v>
      </c>
      <c r="C161" s="306"/>
      <c r="D161" s="306"/>
      <c r="E161" s="306"/>
      <c r="F161" s="306"/>
      <c r="G161" s="306"/>
      <c r="H161" s="306"/>
      <c r="I161" s="306"/>
      <c r="J161" s="306"/>
      <c r="K161" s="306"/>
      <c r="L161" s="306"/>
      <c r="M161" s="306"/>
    </row>
    <row r="162" spans="2:13" x14ac:dyDescent="0.2">
      <c r="B162" s="121"/>
      <c r="C162" s="121"/>
      <c r="D162" s="121"/>
      <c r="E162" s="121"/>
      <c r="F162" s="121"/>
      <c r="G162" s="121"/>
      <c r="H162" s="121"/>
      <c r="I162" s="121"/>
      <c r="J162" s="121"/>
      <c r="K162" s="121"/>
      <c r="L162" s="121"/>
      <c r="M162" s="121"/>
    </row>
    <row r="163" spans="2:13" x14ac:dyDescent="0.2">
      <c r="B163" s="121"/>
      <c r="C163" s="121"/>
      <c r="D163" s="121"/>
      <c r="E163" s="121"/>
      <c r="F163" s="121"/>
      <c r="G163" s="121"/>
      <c r="H163" s="121"/>
      <c r="I163" s="121"/>
      <c r="J163" s="121"/>
      <c r="K163" s="121"/>
      <c r="L163" s="121"/>
      <c r="M163" s="121"/>
    </row>
    <row r="164" spans="2:13" x14ac:dyDescent="0.2">
      <c r="B164" s="121"/>
      <c r="C164" s="121"/>
      <c r="D164" s="121"/>
      <c r="E164" s="121"/>
      <c r="F164" s="121"/>
      <c r="G164" s="121"/>
      <c r="H164" s="121"/>
      <c r="I164" s="121"/>
      <c r="J164" s="121"/>
      <c r="K164" s="121"/>
      <c r="L164" s="121"/>
      <c r="M164" s="121"/>
    </row>
    <row r="165" spans="2:13" x14ac:dyDescent="0.2">
      <c r="B165" s="121"/>
      <c r="C165" s="121"/>
      <c r="D165" s="121"/>
      <c r="E165" s="121"/>
      <c r="F165" s="121"/>
      <c r="G165" s="121"/>
      <c r="H165" s="121"/>
      <c r="I165" s="121"/>
      <c r="J165" s="121"/>
      <c r="K165" s="121"/>
      <c r="L165" s="121"/>
      <c r="M165" s="121"/>
    </row>
    <row r="166" spans="2:13" x14ac:dyDescent="0.2">
      <c r="B166" s="121"/>
      <c r="C166" s="121"/>
      <c r="D166" s="121"/>
      <c r="E166" s="121"/>
      <c r="F166" s="121"/>
      <c r="G166" s="121"/>
      <c r="H166" s="121"/>
      <c r="I166" s="121"/>
      <c r="J166" s="121"/>
      <c r="K166" s="121"/>
      <c r="L166" s="121"/>
      <c r="M166" s="121"/>
    </row>
    <row r="167" spans="2:13" x14ac:dyDescent="0.2">
      <c r="B167" s="121"/>
      <c r="C167" s="121"/>
      <c r="D167" s="121"/>
      <c r="E167" s="121"/>
      <c r="F167" s="121"/>
      <c r="G167" s="121"/>
      <c r="H167" s="121"/>
      <c r="I167" s="121"/>
      <c r="J167" s="121"/>
      <c r="K167" s="121"/>
      <c r="L167" s="121"/>
      <c r="M167" s="121"/>
    </row>
    <row r="168" spans="2:13" x14ac:dyDescent="0.2">
      <c r="B168" s="121"/>
      <c r="C168" s="121"/>
      <c r="D168" s="121"/>
      <c r="E168" s="121"/>
      <c r="F168" s="121"/>
      <c r="G168" s="121"/>
      <c r="H168" s="121"/>
      <c r="I168" s="121"/>
      <c r="J168" s="121"/>
      <c r="K168" s="121"/>
      <c r="L168" s="121"/>
      <c r="M168" s="121"/>
    </row>
    <row r="169" spans="2:13" x14ac:dyDescent="0.2">
      <c r="B169" s="121"/>
      <c r="C169" s="121"/>
      <c r="D169" s="121"/>
      <c r="E169" s="121"/>
      <c r="F169" s="121"/>
      <c r="G169" s="121"/>
      <c r="H169" s="121"/>
      <c r="I169" s="121"/>
      <c r="J169" s="121"/>
      <c r="K169" s="121"/>
      <c r="L169" s="121"/>
      <c r="M169" s="121"/>
    </row>
    <row r="170" spans="2:13" x14ac:dyDescent="0.2">
      <c r="B170" s="121"/>
      <c r="C170" s="121"/>
      <c r="D170" s="121"/>
      <c r="E170" s="121"/>
      <c r="F170" s="121"/>
      <c r="G170" s="121"/>
      <c r="H170" s="121"/>
      <c r="I170" s="121"/>
      <c r="J170" s="121"/>
      <c r="K170" s="121"/>
      <c r="L170" s="121"/>
      <c r="M170" s="121"/>
    </row>
    <row r="171" spans="2:13" x14ac:dyDescent="0.2">
      <c r="B171" s="121"/>
      <c r="C171" s="121"/>
      <c r="D171" s="121"/>
      <c r="E171" s="121"/>
      <c r="F171" s="121"/>
      <c r="G171" s="121"/>
      <c r="H171" s="121"/>
      <c r="I171" s="121"/>
      <c r="J171" s="121"/>
      <c r="K171" s="121"/>
      <c r="L171" s="121"/>
      <c r="M171" s="121"/>
    </row>
    <row r="172" spans="2:13" x14ac:dyDescent="0.2">
      <c r="B172" s="121"/>
      <c r="C172" s="121"/>
      <c r="D172" s="121"/>
      <c r="E172" s="121"/>
      <c r="F172" s="121"/>
      <c r="G172" s="121"/>
      <c r="H172" s="121"/>
      <c r="I172" s="121"/>
      <c r="J172" s="121"/>
      <c r="K172" s="121"/>
      <c r="L172" s="121"/>
      <c r="M172" s="121"/>
    </row>
    <row r="173" spans="2:13" x14ac:dyDescent="0.2">
      <c r="B173" s="121"/>
      <c r="C173" s="121"/>
      <c r="D173" s="121"/>
      <c r="E173" s="121"/>
      <c r="F173" s="121"/>
      <c r="G173" s="121"/>
      <c r="H173" s="121"/>
      <c r="I173" s="121"/>
      <c r="J173" s="121"/>
      <c r="K173" s="121"/>
      <c r="L173" s="121"/>
      <c r="M173" s="121"/>
    </row>
    <row r="174" spans="2:13" x14ac:dyDescent="0.2">
      <c r="B174" s="121"/>
      <c r="C174" s="121"/>
      <c r="D174" s="121"/>
      <c r="E174" s="121"/>
      <c r="F174" s="121"/>
      <c r="G174" s="121"/>
      <c r="H174" s="121"/>
      <c r="I174" s="121"/>
      <c r="J174" s="121"/>
      <c r="K174" s="121"/>
      <c r="L174" s="121"/>
      <c r="M174" s="121"/>
    </row>
    <row r="175" spans="2:13" x14ac:dyDescent="0.2">
      <c r="B175" s="121"/>
      <c r="C175" s="121"/>
      <c r="D175" s="121"/>
      <c r="E175" s="121"/>
      <c r="F175" s="121"/>
      <c r="G175" s="121"/>
      <c r="H175" s="121"/>
      <c r="I175" s="121"/>
      <c r="J175" s="121"/>
      <c r="K175" s="121"/>
      <c r="L175" s="121"/>
      <c r="M175" s="121"/>
    </row>
    <row r="176" spans="2:13" x14ac:dyDescent="0.2">
      <c r="B176" s="121"/>
      <c r="C176" s="121"/>
      <c r="D176" s="121"/>
      <c r="E176" s="121"/>
      <c r="F176" s="121"/>
      <c r="G176" s="121"/>
      <c r="H176" s="121"/>
      <c r="I176" s="121"/>
      <c r="J176" s="121"/>
      <c r="K176" s="121"/>
      <c r="L176" s="121"/>
      <c r="M176" s="121"/>
    </row>
    <row r="177" spans="1:29" x14ac:dyDescent="0.2">
      <c r="B177" s="121"/>
      <c r="C177" s="121"/>
      <c r="D177" s="121"/>
      <c r="E177" s="121"/>
      <c r="F177" s="121"/>
      <c r="G177" s="121"/>
      <c r="H177" s="121"/>
      <c r="I177" s="121"/>
      <c r="J177" s="121"/>
      <c r="K177" s="121"/>
      <c r="L177" s="121"/>
      <c r="M177" s="121"/>
    </row>
    <row r="178" spans="1:29" x14ac:dyDescent="0.2">
      <c r="B178" s="121"/>
      <c r="C178" s="121"/>
      <c r="D178" s="121"/>
      <c r="E178" s="121"/>
      <c r="F178" s="121"/>
      <c r="G178" s="121"/>
      <c r="H178" s="121"/>
      <c r="I178" s="121"/>
      <c r="J178" s="121"/>
      <c r="K178" s="121"/>
      <c r="L178" s="121"/>
      <c r="M178" s="121"/>
    </row>
    <row r="179" spans="1:29" x14ac:dyDescent="0.2">
      <c r="B179" s="16"/>
    </row>
    <row r="180" spans="1:29" ht="13.2" x14ac:dyDescent="0.25">
      <c r="A180" s="295" t="s">
        <v>120</v>
      </c>
      <c r="B180" s="295"/>
      <c r="C180" s="295"/>
      <c r="D180" s="295"/>
      <c r="E180" s="295"/>
      <c r="F180" s="295"/>
      <c r="G180" s="68"/>
      <c r="H180" s="57"/>
      <c r="I180" s="57"/>
      <c r="J180" s="57"/>
      <c r="K180" s="57"/>
      <c r="L180" s="57"/>
      <c r="M180" s="57"/>
      <c r="N180" s="21"/>
      <c r="O180"/>
    </row>
    <row r="181" spans="1:29" ht="13.2" x14ac:dyDescent="0.25">
      <c r="C181"/>
      <c r="D181" s="56"/>
      <c r="E181" s="56"/>
      <c r="F181" s="56"/>
      <c r="G181" s="56"/>
      <c r="H181" s="56"/>
      <c r="I181" s="56"/>
      <c r="J181" s="56"/>
      <c r="K181" s="56"/>
      <c r="L181" s="38"/>
      <c r="M181" s="38"/>
    </row>
    <row r="182" spans="1:29" x14ac:dyDescent="0.2">
      <c r="A182" s="307" t="s">
        <v>72</v>
      </c>
      <c r="B182" s="307"/>
      <c r="K182" s="204" t="s">
        <v>110</v>
      </c>
      <c r="M182" s="177"/>
      <c r="O182" s="21"/>
    </row>
    <row r="183" spans="1:29" ht="13.2" x14ac:dyDescent="0.25">
      <c r="A183" s="308" t="s">
        <v>112</v>
      </c>
      <c r="B183" s="309"/>
      <c r="C183" s="223">
        <f t="shared" ref="C183:L183" si="48">C7</f>
        <v>2002</v>
      </c>
      <c r="D183" s="137">
        <f t="shared" si="48"/>
        <v>2003</v>
      </c>
      <c r="E183" s="137">
        <f t="shared" si="48"/>
        <v>2004</v>
      </c>
      <c r="F183" s="137">
        <f t="shared" si="48"/>
        <v>2005</v>
      </c>
      <c r="G183" s="137">
        <f t="shared" si="48"/>
        <v>2006</v>
      </c>
      <c r="H183" s="137">
        <f t="shared" si="48"/>
        <v>2007</v>
      </c>
      <c r="I183" s="137">
        <f t="shared" si="48"/>
        <v>2008</v>
      </c>
      <c r="J183" s="137">
        <f t="shared" si="48"/>
        <v>2009</v>
      </c>
      <c r="K183" s="224">
        <f t="shared" si="48"/>
        <v>2010</v>
      </c>
      <c r="L183" s="138">
        <f t="shared" si="48"/>
        <v>2011</v>
      </c>
      <c r="O183"/>
    </row>
    <row r="184" spans="1:29" ht="13.2" x14ac:dyDescent="0.25">
      <c r="A184" s="179" t="s">
        <v>106</v>
      </c>
      <c r="B184" s="180"/>
      <c r="C184" s="183">
        <v>541893.46792523412</v>
      </c>
      <c r="D184" s="62">
        <v>535438.23479412158</v>
      </c>
      <c r="E184" s="62">
        <v>572491.32382602815</v>
      </c>
      <c r="F184" s="62">
        <v>638704.73983755533</v>
      </c>
      <c r="G184" s="62">
        <v>692382.57943379891</v>
      </c>
      <c r="H184" s="62">
        <v>765531.72429932584</v>
      </c>
      <c r="I184" s="62">
        <v>642281.93055142544</v>
      </c>
      <c r="J184" s="62">
        <v>648145.06136257178</v>
      </c>
      <c r="K184" s="62">
        <v>676752.06538953562</v>
      </c>
      <c r="L184" s="193">
        <v>638641.26440729352</v>
      </c>
      <c r="O184"/>
    </row>
    <row r="185" spans="1:29" customFormat="1" ht="13.2" x14ac:dyDescent="0.25">
      <c r="A185" s="181" t="s">
        <v>79</v>
      </c>
      <c r="B185" s="182"/>
      <c r="C185" s="183">
        <v>330248.32896647166</v>
      </c>
      <c r="D185" s="62">
        <v>348074.93533922383</v>
      </c>
      <c r="E185" s="62">
        <v>362475.26610236248</v>
      </c>
      <c r="F185" s="62">
        <v>376030.57559084852</v>
      </c>
      <c r="G185" s="62">
        <v>407647.50517210981</v>
      </c>
      <c r="H185" s="62">
        <v>415453.84773965378</v>
      </c>
      <c r="I185" s="62">
        <v>417660.58440507617</v>
      </c>
      <c r="J185" s="62">
        <v>412702.74536736443</v>
      </c>
      <c r="K185" s="62">
        <v>426857.09362144349</v>
      </c>
      <c r="L185" s="194">
        <v>440676.57186308433</v>
      </c>
      <c r="M185" s="1"/>
      <c r="N185" s="1"/>
      <c r="Q185" s="2"/>
      <c r="R185" s="2"/>
      <c r="S185" s="2"/>
      <c r="AA185" s="54"/>
      <c r="AB185" s="54"/>
      <c r="AC185" s="54"/>
    </row>
    <row r="186" spans="1:29" customFormat="1" ht="11.25" customHeight="1" x14ac:dyDescent="0.25">
      <c r="A186" s="226" t="s">
        <v>73</v>
      </c>
      <c r="B186" s="227"/>
      <c r="C186" s="34">
        <v>117010.45982382307</v>
      </c>
      <c r="D186" s="34">
        <v>120740.12315754464</v>
      </c>
      <c r="E186" s="34">
        <v>124349.30590907199</v>
      </c>
      <c r="F186" s="34">
        <v>127065.70071455574</v>
      </c>
      <c r="G186" s="34">
        <v>127482.63181257121</v>
      </c>
      <c r="H186" s="34">
        <v>129705.21201358608</v>
      </c>
      <c r="I186" s="34">
        <v>126619.96542244106</v>
      </c>
      <c r="J186" s="34">
        <v>121061.98506896938</v>
      </c>
      <c r="K186" s="34">
        <v>124425.63588305563</v>
      </c>
      <c r="L186" s="139">
        <v>131478.53315101829</v>
      </c>
      <c r="M186" s="1"/>
      <c r="N186" s="1"/>
      <c r="Q186" s="2"/>
      <c r="R186" s="14"/>
      <c r="S186" s="20"/>
      <c r="Z186" s="2"/>
    </row>
    <row r="187" spans="1:29" s="53" customFormat="1" ht="11.25" customHeight="1" x14ac:dyDescent="0.25">
      <c r="A187" s="226" t="s">
        <v>81</v>
      </c>
      <c r="B187" s="227"/>
      <c r="C187" s="34">
        <v>27872.140166397465</v>
      </c>
      <c r="D187" s="34">
        <v>28650.652509099091</v>
      </c>
      <c r="E187" s="34">
        <v>29917.937273057218</v>
      </c>
      <c r="F187" s="34">
        <v>29938.842049593204</v>
      </c>
      <c r="G187" s="34">
        <v>30979.480370746867</v>
      </c>
      <c r="H187" s="34">
        <v>30716.271033037676</v>
      </c>
      <c r="I187" s="34">
        <v>31812.790684461019</v>
      </c>
      <c r="J187" s="34">
        <v>31449.504894138616</v>
      </c>
      <c r="K187" s="34">
        <v>32561.045718609457</v>
      </c>
      <c r="L187" s="139">
        <v>33033.691015214608</v>
      </c>
      <c r="M187" s="1"/>
      <c r="N187" s="1"/>
      <c r="O187"/>
      <c r="Q187" s="49"/>
      <c r="R187" s="49"/>
      <c r="S187" s="49"/>
      <c r="AA187" s="58"/>
      <c r="AB187" s="58"/>
      <c r="AC187" s="58"/>
    </row>
    <row r="188" spans="1:29" customFormat="1" ht="12" customHeight="1" x14ac:dyDescent="0.25">
      <c r="A188" s="226" t="s">
        <v>82</v>
      </c>
      <c r="B188" s="227"/>
      <c r="C188" s="34">
        <v>50364.189038995268</v>
      </c>
      <c r="D188" s="34">
        <v>53671.679665960197</v>
      </c>
      <c r="E188" s="34">
        <v>58556.654937917672</v>
      </c>
      <c r="F188" s="34">
        <v>61474.296929898279</v>
      </c>
      <c r="G188" s="34">
        <v>88126.192998270679</v>
      </c>
      <c r="H188" s="34">
        <v>91703.572584770183</v>
      </c>
      <c r="I188" s="34">
        <v>98674.985218124173</v>
      </c>
      <c r="J188" s="34">
        <v>101185.98402063835</v>
      </c>
      <c r="K188" s="34">
        <v>108012.39907231383</v>
      </c>
      <c r="L188" s="139">
        <v>112202.23141129428</v>
      </c>
      <c r="M188" s="1"/>
      <c r="N188" s="1"/>
      <c r="P188" s="54"/>
      <c r="Q188" s="4"/>
      <c r="R188" s="4"/>
      <c r="S188" s="4"/>
      <c r="T188" s="54"/>
      <c r="U188" s="54"/>
      <c r="V188" s="54"/>
      <c r="AA188" s="54"/>
      <c r="AB188" s="54"/>
      <c r="AC188" s="54"/>
    </row>
    <row r="189" spans="1:29" customFormat="1" ht="12" customHeight="1" x14ac:dyDescent="0.25">
      <c r="A189" s="304" t="s">
        <v>74</v>
      </c>
      <c r="B189" s="305"/>
      <c r="C189" s="34">
        <v>68113.194229990186</v>
      </c>
      <c r="D189" s="34">
        <v>73280.843383717118</v>
      </c>
      <c r="E189" s="34">
        <v>76127.089288664414</v>
      </c>
      <c r="F189" s="34">
        <v>79000.29807055337</v>
      </c>
      <c r="G189" s="34">
        <v>79589.886215118517</v>
      </c>
      <c r="H189" s="34">
        <v>80611.895953306259</v>
      </c>
      <c r="I189" s="34">
        <v>80971.305217805246</v>
      </c>
      <c r="J189" s="34">
        <v>80532.135684602661</v>
      </c>
      <c r="K189" s="34">
        <v>83917.346205081252</v>
      </c>
      <c r="L189" s="139">
        <v>85649.629194485096</v>
      </c>
      <c r="M189" s="1"/>
      <c r="N189" s="1"/>
      <c r="P189" s="54"/>
      <c r="Q189" s="4"/>
      <c r="R189" s="4"/>
      <c r="S189" s="4"/>
      <c r="T189" s="54"/>
      <c r="U189" s="54"/>
      <c r="V189" s="54"/>
      <c r="AA189" s="54"/>
      <c r="AB189" s="54"/>
      <c r="AC189" s="54"/>
    </row>
    <row r="190" spans="1:29" customFormat="1" ht="12" customHeight="1" x14ac:dyDescent="0.25">
      <c r="A190" s="226" t="s">
        <v>75</v>
      </c>
      <c r="B190" s="227"/>
      <c r="C190" s="34">
        <v>26554.307168157367</v>
      </c>
      <c r="D190" s="34">
        <v>29824.582869957288</v>
      </c>
      <c r="E190" s="34">
        <v>31494.167133682462</v>
      </c>
      <c r="F190" s="34">
        <v>32633.594815819342</v>
      </c>
      <c r="G190" s="34">
        <v>33248.517285312279</v>
      </c>
      <c r="H190" s="34">
        <v>33422.537005146762</v>
      </c>
      <c r="I190" s="34">
        <v>33388.577661522257</v>
      </c>
      <c r="J190" s="34">
        <v>32220.376585195503</v>
      </c>
      <c r="K190" s="34">
        <v>31642.399092300166</v>
      </c>
      <c r="L190" s="139">
        <v>31594.180829778856</v>
      </c>
      <c r="M190" s="1"/>
      <c r="N190" s="1"/>
      <c r="P190" s="54"/>
      <c r="Q190" s="4"/>
      <c r="R190" s="4"/>
      <c r="S190" s="4"/>
      <c r="T190" s="54"/>
      <c r="U190" s="54"/>
      <c r="V190" s="54"/>
      <c r="AA190" s="54"/>
      <c r="AB190" s="54"/>
      <c r="AC190" s="54"/>
    </row>
    <row r="191" spans="1:29" customFormat="1" ht="11.25" customHeight="1" x14ac:dyDescent="0.25">
      <c r="A191" s="226" t="s">
        <v>76</v>
      </c>
      <c r="B191" s="227"/>
      <c r="C191" s="34">
        <v>4744.6468024324531</v>
      </c>
      <c r="D191" s="34">
        <v>5039.5957018659956</v>
      </c>
      <c r="E191" s="34">
        <v>5358.2074524354366</v>
      </c>
      <c r="F191" s="34">
        <v>5656.3442461622144</v>
      </c>
      <c r="G191" s="34">
        <v>5990.4925256061706</v>
      </c>
      <c r="H191" s="34">
        <v>7050.3729121689712</v>
      </c>
      <c r="I191" s="34">
        <v>7183.2814494823533</v>
      </c>
      <c r="J191" s="34">
        <v>7383.0455890438243</v>
      </c>
      <c r="K191" s="34">
        <v>7674.9212381923999</v>
      </c>
      <c r="L191" s="139">
        <v>7783.5099166074688</v>
      </c>
      <c r="M191" s="1"/>
      <c r="N191" s="1"/>
      <c r="P191" s="54"/>
      <c r="Q191" s="4"/>
      <c r="R191" s="4"/>
      <c r="S191" s="4"/>
      <c r="T191" s="4"/>
      <c r="U191" s="4"/>
      <c r="V191" s="4"/>
      <c r="W191" s="2"/>
      <c r="X191" s="2"/>
      <c r="Y191" s="2"/>
      <c r="Z191" s="2"/>
      <c r="AA191" s="59"/>
      <c r="AB191" s="59"/>
      <c r="AC191" s="59"/>
    </row>
    <row r="192" spans="1:29" customFormat="1" ht="11.25" customHeight="1" x14ac:dyDescent="0.25">
      <c r="A192" s="304" t="s">
        <v>77</v>
      </c>
      <c r="B192" s="305"/>
      <c r="C192" s="34">
        <v>15550.13904851269</v>
      </c>
      <c r="D192" s="34">
        <v>16078.707480789839</v>
      </c>
      <c r="E192" s="34">
        <v>14198.664280876659</v>
      </c>
      <c r="F192" s="34">
        <v>15500.839244321596</v>
      </c>
      <c r="G192" s="34">
        <v>15916.28852495984</v>
      </c>
      <c r="H192" s="34">
        <v>16253.900056105031</v>
      </c>
      <c r="I192" s="34">
        <v>15467.113922139981</v>
      </c>
      <c r="J192" s="34">
        <v>16711.416359735518</v>
      </c>
      <c r="K192" s="34">
        <v>17129.04698935381</v>
      </c>
      <c r="L192" s="139">
        <v>15811.163761257947</v>
      </c>
      <c r="M192" s="1"/>
      <c r="N192" s="1"/>
      <c r="P192" s="54"/>
      <c r="Q192" s="34"/>
      <c r="R192" s="34"/>
      <c r="S192" s="34"/>
      <c r="T192" s="34"/>
      <c r="U192" s="4"/>
      <c r="V192" s="4"/>
      <c r="W192" s="2"/>
      <c r="X192" s="2"/>
      <c r="Y192" s="2"/>
      <c r="Z192" s="2"/>
      <c r="AA192" s="7"/>
      <c r="AB192" s="7"/>
      <c r="AC192" s="7"/>
    </row>
    <row r="193" spans="1:29" customFormat="1" ht="11.25" customHeight="1" x14ac:dyDescent="0.25">
      <c r="A193" s="226" t="s">
        <v>78</v>
      </c>
      <c r="B193" s="227"/>
      <c r="C193" s="82">
        <f t="shared" ref="C193:L193" si="49">C185-SUM(C186:C192)</f>
        <v>20039.252688163193</v>
      </c>
      <c r="D193" s="82">
        <f t="shared" si="49"/>
        <v>20788.750570289674</v>
      </c>
      <c r="E193" s="82">
        <f t="shared" si="49"/>
        <v>22473.239826656645</v>
      </c>
      <c r="F193" s="82">
        <f t="shared" si="49"/>
        <v>24760.659519944806</v>
      </c>
      <c r="G193" s="82">
        <f t="shared" si="49"/>
        <v>26314.015439524257</v>
      </c>
      <c r="H193" s="82">
        <f t="shared" si="49"/>
        <v>25990.086181532766</v>
      </c>
      <c r="I193" s="82">
        <f t="shared" si="49"/>
        <v>23542.56482910004</v>
      </c>
      <c r="J193" s="82">
        <f t="shared" si="49"/>
        <v>22158.297165040567</v>
      </c>
      <c r="K193" s="82">
        <f t="shared" si="49"/>
        <v>21494.299422536977</v>
      </c>
      <c r="L193" s="140">
        <f t="shared" si="49"/>
        <v>23123.632583427825</v>
      </c>
      <c r="M193" s="1"/>
      <c r="N193" s="1"/>
      <c r="P193" s="54"/>
      <c r="Q193" s="4"/>
      <c r="R193" s="4"/>
      <c r="S193" s="4"/>
      <c r="T193" s="4"/>
      <c r="U193" s="4"/>
      <c r="V193" s="4"/>
      <c r="W193" s="2"/>
      <c r="X193" s="2"/>
      <c r="Y193" s="2"/>
      <c r="Z193" s="2"/>
      <c r="AA193" s="7"/>
      <c r="AB193" s="7"/>
      <c r="AC193" s="7"/>
    </row>
    <row r="194" spans="1:29" customFormat="1" ht="11.25" customHeight="1" x14ac:dyDescent="0.25">
      <c r="A194" s="134" t="s">
        <v>107</v>
      </c>
      <c r="B194" s="135"/>
      <c r="C194" s="136">
        <f t="shared" ref="C194:L194" si="50">C40</f>
        <v>872141.79689170583</v>
      </c>
      <c r="D194" s="136">
        <f t="shared" si="50"/>
        <v>883513.17013334553</v>
      </c>
      <c r="E194" s="136">
        <f t="shared" si="50"/>
        <v>934966.58992839057</v>
      </c>
      <c r="F194" s="136">
        <f t="shared" si="50"/>
        <v>1014735.3154284039</v>
      </c>
      <c r="G194" s="136">
        <f t="shared" si="50"/>
        <v>1100030.0846059085</v>
      </c>
      <c r="H194" s="136">
        <f t="shared" si="50"/>
        <v>1180985.5720389797</v>
      </c>
      <c r="I194" s="136">
        <f t="shared" si="50"/>
        <v>1059942.5149565018</v>
      </c>
      <c r="J194" s="136">
        <f t="shared" si="50"/>
        <v>1060847.8067299363</v>
      </c>
      <c r="K194" s="136">
        <f t="shared" si="50"/>
        <v>1103609.1590109791</v>
      </c>
      <c r="L194" s="192">
        <f t="shared" si="50"/>
        <v>1079317.8360137502</v>
      </c>
      <c r="M194" s="1"/>
      <c r="N194" s="1"/>
      <c r="P194" s="54"/>
      <c r="Q194" s="4"/>
      <c r="R194" s="4"/>
      <c r="S194" s="4"/>
      <c r="T194" s="4"/>
      <c r="U194" s="4"/>
      <c r="V194" s="4"/>
      <c r="W194" s="2"/>
      <c r="X194" s="2"/>
      <c r="Y194" s="2"/>
      <c r="Z194" s="2"/>
      <c r="AA194" s="7"/>
      <c r="AB194" s="7"/>
      <c r="AC194" s="7"/>
    </row>
    <row r="195" spans="1:29" customFormat="1" ht="11.25" customHeight="1" x14ac:dyDescent="0.25">
      <c r="A195" s="55"/>
      <c r="B195" s="55"/>
      <c r="C195" s="18"/>
      <c r="D195" s="18"/>
      <c r="E195" s="18"/>
      <c r="F195" s="18"/>
      <c r="G195" s="18"/>
      <c r="H195" s="18"/>
      <c r="I195" s="18"/>
      <c r="J195" s="18"/>
      <c r="K195" s="18"/>
      <c r="L195" s="18"/>
      <c r="M195" s="18"/>
      <c r="N195" s="1"/>
      <c r="P195" s="54"/>
      <c r="Q195" s="4"/>
      <c r="R195" s="4"/>
      <c r="S195" s="4"/>
      <c r="T195" s="4"/>
      <c r="U195" s="4"/>
      <c r="V195" s="4"/>
      <c r="W195" s="2"/>
      <c r="X195" s="2"/>
      <c r="Y195" s="2"/>
      <c r="Z195" s="2"/>
      <c r="AA195" s="7"/>
      <c r="AB195" s="7"/>
      <c r="AC195" s="7"/>
    </row>
    <row r="196" spans="1:29" customFormat="1" ht="11.25" customHeight="1" x14ac:dyDescent="0.25">
      <c r="A196" s="307" t="s">
        <v>80</v>
      </c>
      <c r="B196" s="307"/>
      <c r="C196" s="18"/>
      <c r="D196" s="18"/>
      <c r="E196" s="18"/>
      <c r="F196" s="18"/>
      <c r="G196" s="18"/>
      <c r="H196" s="18"/>
      <c r="I196" s="18"/>
      <c r="J196" s="18"/>
      <c r="K196" s="204" t="s">
        <v>110</v>
      </c>
      <c r="L196" s="1"/>
      <c r="M196" s="177"/>
      <c r="N196" s="61"/>
      <c r="P196" s="54"/>
      <c r="Q196" s="34"/>
      <c r="R196" s="34"/>
      <c r="S196" s="34"/>
      <c r="T196" s="34"/>
      <c r="U196" s="4"/>
      <c r="V196" s="4"/>
      <c r="W196" s="2"/>
      <c r="X196" s="2"/>
      <c r="Y196" s="2"/>
      <c r="Z196" s="2"/>
      <c r="AA196" s="7"/>
      <c r="AB196" s="7"/>
      <c r="AC196" s="7"/>
    </row>
    <row r="197" spans="1:29" customFormat="1" ht="11.25" customHeight="1" x14ac:dyDescent="0.25">
      <c r="A197" s="310" t="s">
        <v>112</v>
      </c>
      <c r="B197" s="311"/>
      <c r="C197" s="141">
        <f t="shared" ref="C197:L197" si="51">C183</f>
        <v>2002</v>
      </c>
      <c r="D197" s="141">
        <f t="shared" si="51"/>
        <v>2003</v>
      </c>
      <c r="E197" s="141">
        <f t="shared" si="51"/>
        <v>2004</v>
      </c>
      <c r="F197" s="141">
        <f t="shared" si="51"/>
        <v>2005</v>
      </c>
      <c r="G197" s="141">
        <f t="shared" si="51"/>
        <v>2006</v>
      </c>
      <c r="H197" s="141">
        <f t="shared" si="51"/>
        <v>2007</v>
      </c>
      <c r="I197" s="141">
        <f t="shared" si="51"/>
        <v>2008</v>
      </c>
      <c r="J197" s="141">
        <f t="shared" si="51"/>
        <v>2009</v>
      </c>
      <c r="K197" s="141">
        <f t="shared" si="51"/>
        <v>2010</v>
      </c>
      <c r="L197" s="142">
        <f t="shared" si="51"/>
        <v>2011</v>
      </c>
      <c r="M197" s="61"/>
      <c r="N197" s="191"/>
      <c r="P197" s="54"/>
      <c r="Q197" s="4"/>
      <c r="R197" s="4"/>
      <c r="S197" s="4"/>
      <c r="T197" s="4"/>
      <c r="U197" s="4"/>
      <c r="V197" s="4"/>
      <c r="W197" s="2"/>
      <c r="X197" s="2"/>
      <c r="Y197" s="2"/>
      <c r="Z197" s="2"/>
      <c r="AA197" s="7"/>
      <c r="AB197" s="7"/>
      <c r="AC197" s="7"/>
    </row>
    <row r="198" spans="1:29" customFormat="1" ht="11.25" customHeight="1" x14ac:dyDescent="0.25">
      <c r="A198" s="179" t="s">
        <v>106</v>
      </c>
      <c r="B198" s="184"/>
      <c r="C198" s="188">
        <f t="shared" ref="C198:L207" si="52">C184/C$194</f>
        <v>0.62133642700823477</v>
      </c>
      <c r="D198" s="189">
        <f t="shared" si="52"/>
        <v>0.6060331106476996</v>
      </c>
      <c r="E198" s="189">
        <f t="shared" si="52"/>
        <v>0.61231206547163941</v>
      </c>
      <c r="F198" s="189">
        <f t="shared" si="52"/>
        <v>0.62942989184120901</v>
      </c>
      <c r="G198" s="189">
        <f t="shared" si="52"/>
        <v>0.62942149412381621</v>
      </c>
      <c r="H198" s="189">
        <f t="shared" si="52"/>
        <v>0.64821429018614518</v>
      </c>
      <c r="I198" s="189">
        <f t="shared" si="52"/>
        <v>0.60595921145571141</v>
      </c>
      <c r="J198" s="189">
        <f t="shared" si="52"/>
        <v>0.61096894130410573</v>
      </c>
      <c r="K198" s="189">
        <f t="shared" si="52"/>
        <v>0.61321715198161297</v>
      </c>
      <c r="L198" s="195">
        <f t="shared" si="52"/>
        <v>0.59170824672553402</v>
      </c>
      <c r="M198" s="61"/>
      <c r="N198" s="191"/>
      <c r="Q198" s="2"/>
      <c r="R198" s="2"/>
      <c r="S198" s="2"/>
      <c r="T198" s="2"/>
      <c r="U198" s="2"/>
      <c r="V198" s="2"/>
      <c r="W198" s="2"/>
      <c r="X198" s="2"/>
      <c r="Y198" s="2"/>
      <c r="Z198" s="2"/>
      <c r="AA198" s="7"/>
      <c r="AB198" s="7"/>
      <c r="AC198" s="7"/>
    </row>
    <row r="199" spans="1:29" customFormat="1" ht="11.25" customHeight="1" x14ac:dyDescent="0.25">
      <c r="A199" s="181" t="s">
        <v>79</v>
      </c>
      <c r="B199" s="178"/>
      <c r="C199" s="190">
        <f t="shared" si="52"/>
        <v>0.37866357299176512</v>
      </c>
      <c r="D199" s="191">
        <f t="shared" si="52"/>
        <v>0.39396688935230034</v>
      </c>
      <c r="E199" s="191">
        <f t="shared" si="52"/>
        <v>0.38768793452836064</v>
      </c>
      <c r="F199" s="191">
        <f t="shared" si="52"/>
        <v>0.37057010815879099</v>
      </c>
      <c r="G199" s="191">
        <f t="shared" si="52"/>
        <v>0.37057850587618396</v>
      </c>
      <c r="H199" s="191">
        <f t="shared" si="52"/>
        <v>0.35178570981385476</v>
      </c>
      <c r="I199" s="191">
        <f t="shared" si="52"/>
        <v>0.39404078854428842</v>
      </c>
      <c r="J199" s="191">
        <f t="shared" si="52"/>
        <v>0.38903105869589416</v>
      </c>
      <c r="K199" s="191">
        <f t="shared" si="52"/>
        <v>0.38678284801838708</v>
      </c>
      <c r="L199" s="196">
        <f t="shared" si="52"/>
        <v>0.4082917535122344</v>
      </c>
      <c r="M199" s="61"/>
      <c r="N199" s="38"/>
      <c r="Q199" s="2"/>
      <c r="R199" s="2"/>
      <c r="S199" s="2"/>
      <c r="T199" s="2"/>
      <c r="U199" s="2"/>
      <c r="V199" s="2"/>
      <c r="W199" s="2"/>
      <c r="X199" s="2"/>
      <c r="Y199" s="2"/>
      <c r="Z199" s="2"/>
      <c r="AA199" s="7"/>
      <c r="AB199" s="7"/>
      <c r="AC199" s="7"/>
    </row>
    <row r="200" spans="1:29" customFormat="1" ht="11.25" customHeight="1" x14ac:dyDescent="0.25">
      <c r="A200" s="226" t="str">
        <f>+A186</f>
        <v>Motor</v>
      </c>
      <c r="B200" s="227"/>
      <c r="C200" s="185">
        <f t="shared" si="52"/>
        <v>0.13416449050010648</v>
      </c>
      <c r="D200" s="52">
        <f t="shared" si="52"/>
        <v>0.13665910960820399</v>
      </c>
      <c r="E200" s="52">
        <f t="shared" si="52"/>
        <v>0.13299866246407366</v>
      </c>
      <c r="F200" s="52">
        <f t="shared" si="52"/>
        <v>0.12522053660950075</v>
      </c>
      <c r="G200" s="52">
        <f t="shared" si="52"/>
        <v>0.11589013209419861</v>
      </c>
      <c r="H200" s="52">
        <f t="shared" si="52"/>
        <v>0.10982793954853244</v>
      </c>
      <c r="I200" s="52">
        <f t="shared" si="52"/>
        <v>0.11945927598501635</v>
      </c>
      <c r="J200" s="52">
        <f t="shared" si="52"/>
        <v>0.11411814616664288</v>
      </c>
      <c r="K200" s="52">
        <f t="shared" si="52"/>
        <v>0.11274429436102369</v>
      </c>
      <c r="L200" s="143">
        <f t="shared" si="52"/>
        <v>0.12181632579760619</v>
      </c>
      <c r="M200" s="38"/>
      <c r="N200" s="38"/>
      <c r="Q200" s="2"/>
      <c r="R200" s="2"/>
      <c r="S200" s="2"/>
      <c r="T200" s="2"/>
      <c r="U200" s="2"/>
      <c r="V200" s="2"/>
      <c r="W200" s="2"/>
      <c r="X200" s="2"/>
      <c r="Y200" s="2"/>
      <c r="Z200" s="2"/>
      <c r="AA200" s="60"/>
      <c r="AB200" s="60"/>
      <c r="AC200" s="60"/>
    </row>
    <row r="201" spans="1:29" customFormat="1" ht="11.25" customHeight="1" x14ac:dyDescent="0.25">
      <c r="A201" s="226" t="str">
        <f>+A187</f>
        <v>Accident</v>
      </c>
      <c r="B201" s="227"/>
      <c r="C201" s="185">
        <f t="shared" si="52"/>
        <v>3.1958266724210628E-2</v>
      </c>
      <c r="D201" s="52">
        <f t="shared" si="52"/>
        <v>3.2428098954965151E-2</v>
      </c>
      <c r="E201" s="52">
        <f t="shared" si="52"/>
        <v>3.1998937283254841E-2</v>
      </c>
      <c r="F201" s="52">
        <f t="shared" si="52"/>
        <v>2.9504089977348956E-2</v>
      </c>
      <c r="G201" s="52">
        <f t="shared" si="52"/>
        <v>2.8162393742027E-2</v>
      </c>
      <c r="H201" s="52">
        <f t="shared" si="52"/>
        <v>2.6009014640209212E-2</v>
      </c>
      <c r="I201" s="52">
        <f t="shared" si="52"/>
        <v>3.0013694361308418E-2</v>
      </c>
      <c r="J201" s="52">
        <f t="shared" si="52"/>
        <v>2.9645633138538248E-2</v>
      </c>
      <c r="K201" s="52">
        <f t="shared" si="52"/>
        <v>2.9504145967572136E-2</v>
      </c>
      <c r="L201" s="143">
        <f t="shared" si="52"/>
        <v>3.0606082761698909E-2</v>
      </c>
      <c r="M201" s="38"/>
      <c r="N201" s="38"/>
      <c r="Q201" s="2"/>
      <c r="R201" s="2"/>
      <c r="S201" s="2"/>
      <c r="AA201" s="54"/>
      <c r="AB201" s="54"/>
      <c r="AC201" s="54"/>
    </row>
    <row r="202" spans="1:29" customFormat="1" ht="12" customHeight="1" x14ac:dyDescent="0.25">
      <c r="A202" s="226" t="str">
        <f>+A188</f>
        <v>Health</v>
      </c>
      <c r="B202" s="227"/>
      <c r="C202" s="185">
        <f t="shared" si="52"/>
        <v>5.7747707102780911E-2</v>
      </c>
      <c r="D202" s="52">
        <f t="shared" si="52"/>
        <v>6.074802445543593E-2</v>
      </c>
      <c r="E202" s="52">
        <f t="shared" si="52"/>
        <v>6.2629676363518558E-2</v>
      </c>
      <c r="F202" s="52">
        <f t="shared" si="52"/>
        <v>6.0581607829372608E-2</v>
      </c>
      <c r="G202" s="52">
        <f t="shared" si="52"/>
        <v>8.011252985852868E-2</v>
      </c>
      <c r="H202" s="52">
        <f t="shared" si="52"/>
        <v>7.7650036339092052E-2</v>
      </c>
      <c r="I202" s="52">
        <f t="shared" si="52"/>
        <v>9.3094657328820912E-2</v>
      </c>
      <c r="J202" s="52">
        <f t="shared" si="52"/>
        <v>9.5382187132520155E-2</v>
      </c>
      <c r="K202" s="52">
        <f t="shared" si="52"/>
        <v>9.7871966891894271E-2</v>
      </c>
      <c r="L202" s="143">
        <f t="shared" si="52"/>
        <v>0.10395661747395127</v>
      </c>
      <c r="M202" s="38"/>
      <c r="N202" s="38"/>
      <c r="Q202" s="2"/>
      <c r="R202" s="2"/>
      <c r="S202" s="2"/>
    </row>
    <row r="203" spans="1:29" customFormat="1" ht="12" customHeight="1" x14ac:dyDescent="0.25">
      <c r="A203" s="304" t="str">
        <f t="shared" ref="A203:A207" si="53">+A189</f>
        <v>Property</v>
      </c>
      <c r="B203" s="305"/>
      <c r="C203" s="185">
        <f t="shared" si="52"/>
        <v>7.8098761546280787E-2</v>
      </c>
      <c r="D203" s="52">
        <f t="shared" si="52"/>
        <v>8.2942559161463425E-2</v>
      </c>
      <c r="E203" s="52">
        <f t="shared" si="52"/>
        <v>8.1422256269601048E-2</v>
      </c>
      <c r="F203" s="52">
        <f t="shared" si="52"/>
        <v>7.785310796756964E-2</v>
      </c>
      <c r="G203" s="52">
        <f t="shared" si="52"/>
        <v>7.2352463199796949E-2</v>
      </c>
      <c r="H203" s="52">
        <f t="shared" si="52"/>
        <v>6.8258154766555917E-2</v>
      </c>
      <c r="I203" s="52">
        <f t="shared" si="52"/>
        <v>7.6392166627195029E-2</v>
      </c>
      <c r="J203" s="52">
        <f t="shared" si="52"/>
        <v>7.5912996354154702E-2</v>
      </c>
      <c r="K203" s="52">
        <f t="shared" si="52"/>
        <v>7.6039008484022924E-2</v>
      </c>
      <c r="L203" s="143">
        <f t="shared" si="52"/>
        <v>7.9355335691305998E-2</v>
      </c>
      <c r="M203" s="38"/>
      <c r="N203" s="38"/>
      <c r="Q203" s="2"/>
      <c r="R203" s="2"/>
      <c r="S203" s="2"/>
    </row>
    <row r="204" spans="1:29" customFormat="1" ht="12" customHeight="1" x14ac:dyDescent="0.25">
      <c r="A204" s="226" t="str">
        <f t="shared" si="53"/>
        <v>General liability</v>
      </c>
      <c r="B204" s="227"/>
      <c r="C204" s="185">
        <f t="shared" si="52"/>
        <v>3.044723606046211E-2</v>
      </c>
      <c r="D204" s="52">
        <f t="shared" si="52"/>
        <v>3.3756806212018285E-2</v>
      </c>
      <c r="E204" s="52">
        <f t="shared" si="52"/>
        <v>3.3684804861417145E-2</v>
      </c>
      <c r="F204" s="52">
        <f t="shared" si="52"/>
        <v>3.2159711325353842E-2</v>
      </c>
      <c r="G204" s="52">
        <f t="shared" si="52"/>
        <v>3.0225098159223286E-2</v>
      </c>
      <c r="H204" s="52">
        <f t="shared" si="52"/>
        <v>2.8300546421953759E-2</v>
      </c>
      <c r="I204" s="52">
        <f t="shared" si="52"/>
        <v>3.1500366473074692E-2</v>
      </c>
      <c r="J204" s="52">
        <f t="shared" si="52"/>
        <v>3.0372289390421445E-2</v>
      </c>
      <c r="K204" s="52">
        <f t="shared" si="52"/>
        <v>2.8671743827005856E-2</v>
      </c>
      <c r="L204" s="143">
        <f t="shared" si="52"/>
        <v>2.9272360536971943E-2</v>
      </c>
      <c r="M204" s="38"/>
      <c r="N204" s="38"/>
      <c r="Q204" s="2"/>
      <c r="R204" s="2"/>
      <c r="S204" s="2"/>
    </row>
    <row r="205" spans="1:29" customFormat="1" ht="11.25" customHeight="1" x14ac:dyDescent="0.25">
      <c r="A205" s="226" t="str">
        <f t="shared" si="53"/>
        <v>Legal expenses</v>
      </c>
      <c r="B205" s="227"/>
      <c r="C205" s="185">
        <f t="shared" si="52"/>
        <v>5.4402240774863329E-3</v>
      </c>
      <c r="D205" s="52">
        <f t="shared" si="52"/>
        <v>5.7040414022412221E-3</v>
      </c>
      <c r="E205" s="52">
        <f t="shared" si="52"/>
        <v>5.7309079384813347E-3</v>
      </c>
      <c r="F205" s="52">
        <f t="shared" si="52"/>
        <v>5.5742065543212148E-3</v>
      </c>
      <c r="G205" s="52">
        <f t="shared" si="52"/>
        <v>5.4457533566023295E-3</v>
      </c>
      <c r="H205" s="52">
        <f t="shared" si="52"/>
        <v>5.969906050584897E-3</v>
      </c>
      <c r="I205" s="52">
        <f t="shared" si="52"/>
        <v>6.7770481399900663E-3</v>
      </c>
      <c r="J205" s="52">
        <f t="shared" si="52"/>
        <v>6.9595709603265943E-3</v>
      </c>
      <c r="K205" s="52">
        <f t="shared" si="52"/>
        <v>6.9543834205493824E-3</v>
      </c>
      <c r="L205" s="143">
        <f t="shared" si="52"/>
        <v>7.2115086556471114E-3</v>
      </c>
      <c r="M205" s="38"/>
      <c r="N205" s="38"/>
      <c r="Q205" s="2"/>
      <c r="R205" s="2"/>
      <c r="S205" s="2"/>
      <c r="T205" s="2"/>
      <c r="U205" s="2"/>
      <c r="V205" s="2"/>
      <c r="W205" s="2"/>
      <c r="X205" s="2"/>
      <c r="Y205" s="2"/>
      <c r="Z205" s="2"/>
    </row>
    <row r="206" spans="1:29" customFormat="1" ht="11.25" customHeight="1" x14ac:dyDescent="0.25">
      <c r="A206" s="304" t="str">
        <f t="shared" si="53"/>
        <v>MAT</v>
      </c>
      <c r="B206" s="305"/>
      <c r="C206" s="185">
        <f t="shared" si="52"/>
        <v>1.7829828938290819E-2</v>
      </c>
      <c r="D206" s="52">
        <f t="shared" si="52"/>
        <v>1.8198605322842145E-2</v>
      </c>
      <c r="E206" s="52">
        <f t="shared" si="52"/>
        <v>1.5186279845533454E-2</v>
      </c>
      <c r="F206" s="52">
        <f t="shared" si="52"/>
        <v>1.5275746304126024E-2</v>
      </c>
      <c r="G206" s="52">
        <f t="shared" si="52"/>
        <v>1.4468957483705488E-2</v>
      </c>
      <c r="H206" s="52">
        <f t="shared" si="52"/>
        <v>1.3762996298119511E-2</v>
      </c>
      <c r="I206" s="52">
        <f t="shared" si="52"/>
        <v>1.4592408271098291E-2</v>
      </c>
      <c r="J206" s="52">
        <f t="shared" si="52"/>
        <v>1.5752887693898775E-2</v>
      </c>
      <c r="K206" s="52">
        <f t="shared" si="52"/>
        <v>1.5520935876161395E-2</v>
      </c>
      <c r="L206" s="143">
        <f t="shared" si="52"/>
        <v>1.4649219380690859E-2</v>
      </c>
      <c r="M206" s="38"/>
      <c r="N206" s="38"/>
      <c r="Q206" s="2"/>
      <c r="R206" s="2"/>
      <c r="S206" s="2"/>
      <c r="T206" s="2"/>
      <c r="U206" s="2"/>
      <c r="V206" s="2"/>
      <c r="W206" s="2"/>
      <c r="X206" s="2"/>
      <c r="Y206" s="2"/>
      <c r="Z206" s="2"/>
    </row>
    <row r="207" spans="1:29" customFormat="1" ht="11.25" customHeight="1" x14ac:dyDescent="0.25">
      <c r="A207" s="226" t="str">
        <f t="shared" si="53"/>
        <v>Other non-life</v>
      </c>
      <c r="B207" s="227"/>
      <c r="C207" s="186">
        <f t="shared" si="52"/>
        <v>2.29770580421471E-2</v>
      </c>
      <c r="D207" s="187">
        <f t="shared" si="52"/>
        <v>2.3529644235130192E-2</v>
      </c>
      <c r="E207" s="187">
        <f t="shared" si="52"/>
        <v>2.4036409502480593E-2</v>
      </c>
      <c r="F207" s="187">
        <f t="shared" si="52"/>
        <v>2.4401101591197974E-2</v>
      </c>
      <c r="G207" s="187">
        <f t="shared" si="52"/>
        <v>2.3921177982101634E-2</v>
      </c>
      <c r="H207" s="187">
        <f t="shared" si="52"/>
        <v>2.200711574880691E-2</v>
      </c>
      <c r="I207" s="187">
        <f t="shared" si="52"/>
        <v>2.2211171357784613E-2</v>
      </c>
      <c r="J207" s="187">
        <f t="shared" si="52"/>
        <v>2.0887347859391371E-2</v>
      </c>
      <c r="K207" s="187">
        <f t="shared" si="52"/>
        <v>1.9476369190157421E-2</v>
      </c>
      <c r="L207" s="144">
        <f t="shared" si="52"/>
        <v>2.1424303214362183E-2</v>
      </c>
      <c r="M207" s="38"/>
      <c r="N207" s="51"/>
      <c r="Q207" s="2"/>
      <c r="R207" s="2"/>
      <c r="S207" s="2"/>
      <c r="T207" s="2"/>
      <c r="U207" s="2"/>
      <c r="V207" s="2"/>
      <c r="W207" s="2"/>
      <c r="X207" s="2"/>
      <c r="Y207" s="2"/>
      <c r="Z207" s="2"/>
    </row>
    <row r="208" spans="1:29" customFormat="1" ht="11.25" customHeight="1" x14ac:dyDescent="0.25">
      <c r="A208" s="134" t="s">
        <v>107</v>
      </c>
      <c r="B208" s="135"/>
      <c r="C208" s="128">
        <f>SUM(C198:C199)</f>
        <v>0.99999999999999989</v>
      </c>
      <c r="D208" s="128">
        <f>SUM(D198:D199)</f>
        <v>1</v>
      </c>
      <c r="E208" s="128">
        <f t="shared" ref="E208:L208" si="54">SUM(E198:E199)</f>
        <v>1</v>
      </c>
      <c r="F208" s="128">
        <f t="shared" si="54"/>
        <v>1</v>
      </c>
      <c r="G208" s="128">
        <f t="shared" si="54"/>
        <v>1.0000000000000002</v>
      </c>
      <c r="H208" s="128">
        <f t="shared" si="54"/>
        <v>1</v>
      </c>
      <c r="I208" s="128">
        <f t="shared" si="54"/>
        <v>0.99999999999999978</v>
      </c>
      <c r="J208" s="128">
        <f t="shared" si="54"/>
        <v>0.99999999999999989</v>
      </c>
      <c r="K208" s="128">
        <f t="shared" si="54"/>
        <v>1</v>
      </c>
      <c r="L208" s="145">
        <f t="shared" si="54"/>
        <v>1.0000000002377685</v>
      </c>
      <c r="M208" s="51"/>
      <c r="N208" s="50"/>
      <c r="Q208" s="2"/>
      <c r="R208" s="2"/>
      <c r="S208" s="2"/>
      <c r="T208" s="2"/>
      <c r="U208" s="2"/>
      <c r="V208" s="2"/>
      <c r="W208" s="2"/>
      <c r="X208" s="2"/>
      <c r="Y208" s="2"/>
      <c r="Z208" s="2"/>
    </row>
    <row r="209" spans="1:29" customFormat="1" ht="11.25" customHeight="1" x14ac:dyDescent="0.25">
      <c r="A209" s="55"/>
      <c r="B209" s="55"/>
      <c r="C209" s="212"/>
      <c r="D209" s="1"/>
      <c r="F209" s="1"/>
      <c r="G209" s="1"/>
      <c r="H209" s="1"/>
      <c r="I209" s="1"/>
      <c r="J209" s="1"/>
      <c r="K209" s="1"/>
      <c r="L209" s="50"/>
      <c r="M209" s="50"/>
      <c r="N209" s="50"/>
      <c r="Q209" s="2"/>
      <c r="R209" s="2"/>
      <c r="S209" s="2"/>
      <c r="T209" s="2"/>
      <c r="U209" s="2"/>
      <c r="V209" s="2"/>
      <c r="W209" s="2"/>
      <c r="X209" s="2"/>
      <c r="Y209" s="2"/>
      <c r="Z209" s="2"/>
    </row>
    <row r="210" spans="1:29" customFormat="1" ht="11.25" customHeight="1" x14ac:dyDescent="0.25">
      <c r="A210" s="1"/>
      <c r="B210" s="1"/>
      <c r="C210" s="1"/>
      <c r="D210" s="1"/>
      <c r="E210" s="1"/>
      <c r="F210" s="1"/>
      <c r="G210" s="1"/>
      <c r="H210" s="1"/>
      <c r="I210" s="1"/>
      <c r="J210" s="1"/>
      <c r="K210" s="1"/>
      <c r="L210" s="1"/>
      <c r="M210" s="1"/>
      <c r="N210" s="1"/>
      <c r="Q210" s="2"/>
      <c r="R210" s="2"/>
      <c r="S210" s="2"/>
      <c r="T210" s="2"/>
      <c r="U210" s="2"/>
      <c r="V210" s="2"/>
      <c r="W210" s="2"/>
      <c r="X210" s="2"/>
      <c r="Y210" s="2"/>
      <c r="Z210" s="2"/>
    </row>
    <row r="211" spans="1:29" customFormat="1" ht="11.25" customHeight="1" x14ac:dyDescent="0.25">
      <c r="A211" s="1"/>
      <c r="B211" s="1"/>
      <c r="C211" s="1"/>
      <c r="D211" s="1"/>
      <c r="E211" s="1"/>
      <c r="F211" s="1"/>
      <c r="G211" s="1"/>
      <c r="H211" s="1"/>
      <c r="I211" s="1"/>
      <c r="J211" s="1"/>
      <c r="K211" s="1"/>
      <c r="L211" s="1"/>
      <c r="M211" s="1"/>
      <c r="N211" s="1"/>
      <c r="O211" s="1"/>
      <c r="Q211" s="2"/>
      <c r="R211" s="2"/>
      <c r="S211" s="2"/>
      <c r="T211" s="2"/>
      <c r="U211" s="2"/>
      <c r="V211" s="2"/>
      <c r="W211" s="2"/>
      <c r="X211" s="2"/>
      <c r="Y211" s="2"/>
      <c r="Z211" s="2"/>
    </row>
    <row r="212" spans="1:29" customFormat="1" ht="11.25" customHeight="1" x14ac:dyDescent="0.25">
      <c r="A212" s="1"/>
      <c r="B212" s="1"/>
      <c r="C212" s="1"/>
      <c r="D212" s="1"/>
      <c r="E212" s="1"/>
      <c r="F212" s="1"/>
      <c r="G212" s="1"/>
      <c r="H212" s="1"/>
      <c r="I212" s="1"/>
      <c r="J212" s="1"/>
      <c r="K212" s="1"/>
      <c r="L212" s="1"/>
      <c r="M212" s="1"/>
      <c r="N212" s="1"/>
      <c r="O212" s="1"/>
      <c r="Q212" s="2"/>
      <c r="R212" s="2"/>
      <c r="S212" s="2"/>
      <c r="T212" s="2"/>
      <c r="U212" s="2"/>
      <c r="V212" s="2"/>
      <c r="W212" s="2"/>
      <c r="X212" s="2"/>
      <c r="Y212" s="2"/>
      <c r="Z212" s="2"/>
    </row>
    <row r="213" spans="1:29" customFormat="1" ht="11.25" customHeight="1" x14ac:dyDescent="0.25">
      <c r="A213" s="1"/>
      <c r="B213" s="1"/>
      <c r="C213" s="1"/>
      <c r="D213" s="1"/>
      <c r="E213" s="1"/>
      <c r="F213" s="1"/>
      <c r="G213" s="1"/>
      <c r="H213" s="1"/>
      <c r="I213" s="1"/>
      <c r="J213" s="1"/>
      <c r="K213" s="1"/>
      <c r="L213" s="1"/>
      <c r="M213" s="1"/>
      <c r="N213" s="1"/>
      <c r="O213" s="1"/>
      <c r="Q213" s="2"/>
      <c r="R213" s="2"/>
      <c r="S213" s="2"/>
      <c r="T213" s="2"/>
      <c r="U213" s="2"/>
      <c r="V213" s="2"/>
      <c r="W213" s="2"/>
      <c r="X213" s="2"/>
      <c r="Y213" s="2"/>
      <c r="Z213" s="2"/>
    </row>
    <row r="214" spans="1:29" customFormat="1" ht="11.25" customHeight="1" x14ac:dyDescent="0.25">
      <c r="A214" s="1"/>
      <c r="B214" s="1"/>
      <c r="C214" s="1"/>
      <c r="D214" s="1"/>
      <c r="E214" s="1"/>
      <c r="F214" s="1"/>
      <c r="G214" s="1"/>
      <c r="H214" s="1"/>
      <c r="I214" s="1"/>
      <c r="J214" s="1"/>
      <c r="K214" s="1"/>
      <c r="L214" s="1"/>
      <c r="M214" s="1"/>
      <c r="N214" s="1"/>
      <c r="O214" s="1"/>
      <c r="Q214" s="2"/>
      <c r="R214" s="2"/>
      <c r="S214" s="2"/>
      <c r="AA214" s="54"/>
      <c r="AB214" s="54"/>
      <c r="AC214" s="54"/>
    </row>
    <row r="215" spans="1:29" customFormat="1" ht="13.2" x14ac:dyDescent="0.25">
      <c r="A215" s="1"/>
      <c r="B215" s="1"/>
      <c r="C215" s="1"/>
      <c r="D215" s="1"/>
      <c r="E215" s="1"/>
      <c r="F215" s="1"/>
      <c r="G215" s="1"/>
      <c r="H215" s="1"/>
      <c r="I215" s="1"/>
      <c r="J215" s="1"/>
      <c r="K215" s="1"/>
      <c r="L215" s="1"/>
      <c r="M215" s="1"/>
      <c r="N215" s="1"/>
      <c r="O215" s="1"/>
      <c r="Q215" s="2"/>
      <c r="R215" s="2"/>
      <c r="S215" s="2"/>
      <c r="T215" s="2"/>
      <c r="V215" s="2"/>
    </row>
  </sheetData>
  <mergeCells count="37">
    <mergeCell ref="B45:M45"/>
    <mergeCell ref="B63:M63"/>
    <mergeCell ref="A83:B83"/>
    <mergeCell ref="I82:N82"/>
    <mergeCell ref="A81:F81"/>
    <mergeCell ref="A206:B206"/>
    <mergeCell ref="A192:B192"/>
    <mergeCell ref="A203:B203"/>
    <mergeCell ref="A180:F180"/>
    <mergeCell ref="I102:N102"/>
    <mergeCell ref="A182:B182"/>
    <mergeCell ref="A183:B183"/>
    <mergeCell ref="A197:B197"/>
    <mergeCell ref="A124:B124"/>
    <mergeCell ref="A122:H122"/>
    <mergeCell ref="A189:B189"/>
    <mergeCell ref="A196:B196"/>
    <mergeCell ref="B161:M161"/>
    <mergeCell ref="C125:D125"/>
    <mergeCell ref="E125:F125"/>
    <mergeCell ref="G125:H125"/>
    <mergeCell ref="A42:N42"/>
    <mergeCell ref="A43:N43"/>
    <mergeCell ref="A41:N41"/>
    <mergeCell ref="X125:Y125"/>
    <mergeCell ref="A1:E1"/>
    <mergeCell ref="A5:B6"/>
    <mergeCell ref="C5:L6"/>
    <mergeCell ref="M5:N5"/>
    <mergeCell ref="A7:B7"/>
    <mergeCell ref="A3:E3"/>
    <mergeCell ref="X43:Y43"/>
    <mergeCell ref="A84:B84"/>
    <mergeCell ref="A125:B126"/>
    <mergeCell ref="I125:J125"/>
    <mergeCell ref="K125:L125"/>
    <mergeCell ref="M125:N125"/>
  </mergeCells>
  <pageMargins left="0.19685039370078741" right="0.19685039370078741" top="0.78740157480314965" bottom="0.78740157480314965" header="0.51181102362204722" footer="0.51181102362204722"/>
  <pageSetup paperSize="9" scale="64" orientation="portrait" r:id="rId1"/>
  <headerFooter alignWithMargins="0"/>
  <rowBreaks count="2" manualBreakCount="2">
    <brk id="80" max="14" man="1"/>
    <brk id="179"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B157"/>
  <sheetViews>
    <sheetView view="pageBreakPreview" topLeftCell="A118" zoomScaleSheetLayoutView="100" workbookViewId="0">
      <selection activeCell="P1" sqref="P1:V1048576"/>
    </sheetView>
  </sheetViews>
  <sheetFormatPr defaultColWidth="11.44140625" defaultRowHeight="10.199999999999999" x14ac:dyDescent="0.2"/>
  <cols>
    <col min="1" max="1" width="3.88671875" style="1" customWidth="1"/>
    <col min="2" max="2" width="12.6640625" style="1" customWidth="1"/>
    <col min="3" max="14" width="8.6640625" style="1" customWidth="1"/>
    <col min="15" max="15" width="1.33203125" style="1" customWidth="1"/>
    <col min="16" max="16" width="2.44140625" style="2" hidden="1" customWidth="1"/>
    <col min="17" max="17" width="6.33203125" style="2" hidden="1" customWidth="1"/>
    <col min="18" max="22" width="7.6640625" style="2" hidden="1" customWidth="1"/>
    <col min="23" max="35" width="7.6640625" style="2" customWidth="1"/>
    <col min="36" max="36" width="8.6640625" style="2" customWidth="1"/>
    <col min="37" max="37" width="8.44140625" style="2" customWidth="1"/>
    <col min="38" max="38" width="11.33203125" style="2" customWidth="1"/>
    <col min="39" max="16384" width="11.44140625" style="2"/>
  </cols>
  <sheetData>
    <row r="1" spans="1:130" s="1" customFormat="1" ht="13.2" x14ac:dyDescent="0.25">
      <c r="A1" s="280" t="s">
        <v>90</v>
      </c>
      <c r="B1" s="280"/>
      <c r="C1" s="155"/>
      <c r="D1" s="155"/>
      <c r="E1" s="155"/>
      <c r="F1" s="155"/>
      <c r="G1" s="21"/>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row>
    <row r="2" spans="1:130" s="1" customFormat="1" x14ac:dyDescent="0.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row>
    <row r="3" spans="1:130" s="1" customFormat="1" ht="12" x14ac:dyDescent="0.25">
      <c r="A3" s="295" t="s">
        <v>132</v>
      </c>
      <c r="B3" s="295"/>
      <c r="C3" s="295"/>
      <c r="D3" s="295"/>
      <c r="E3" s="295"/>
      <c r="F3" s="295"/>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row>
    <row r="4" spans="1:130" s="1" customFormat="1" ht="12" x14ac:dyDescent="0.25">
      <c r="A4" s="68"/>
      <c r="B4" s="68"/>
      <c r="C4" s="68"/>
      <c r="D4" s="68"/>
      <c r="E4" s="68"/>
      <c r="F4" s="68"/>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row>
    <row r="5" spans="1:130" s="1" customFormat="1" ht="13.2" customHeight="1" x14ac:dyDescent="0.2">
      <c r="A5" s="319" t="s">
        <v>110</v>
      </c>
      <c r="B5" s="320"/>
      <c r="C5" s="313" t="s">
        <v>85</v>
      </c>
      <c r="D5" s="314"/>
      <c r="E5" s="314"/>
      <c r="F5" s="314"/>
      <c r="G5" s="314"/>
      <c r="H5" s="314"/>
      <c r="I5" s="314"/>
      <c r="J5" s="314"/>
      <c r="K5" s="314"/>
      <c r="L5" s="315"/>
      <c r="M5" s="291" t="s">
        <v>1</v>
      </c>
      <c r="N5" s="29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row>
    <row r="6" spans="1:130" s="1" customFormat="1" ht="30.6" x14ac:dyDescent="0.2">
      <c r="A6" s="321"/>
      <c r="B6" s="322"/>
      <c r="C6" s="316"/>
      <c r="D6" s="317"/>
      <c r="E6" s="317"/>
      <c r="F6" s="317"/>
      <c r="G6" s="317"/>
      <c r="H6" s="317"/>
      <c r="I6" s="317"/>
      <c r="J6" s="317"/>
      <c r="K6" s="317"/>
      <c r="L6" s="318"/>
      <c r="M6" s="113" t="s">
        <v>2</v>
      </c>
      <c r="N6" s="114" t="s">
        <v>3</v>
      </c>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row>
    <row r="7" spans="1:130" s="1" customFormat="1" ht="10.8" thickBot="1" x14ac:dyDescent="0.25">
      <c r="A7" s="293" t="s">
        <v>4</v>
      </c>
      <c r="B7" s="324"/>
      <c r="C7" s="105">
        <f t="shared" ref="C7:K7" si="0">D7-1</f>
        <v>2002</v>
      </c>
      <c r="D7" s="106">
        <f t="shared" si="0"/>
        <v>2003</v>
      </c>
      <c r="E7" s="106">
        <f t="shared" si="0"/>
        <v>2004</v>
      </c>
      <c r="F7" s="106">
        <f t="shared" si="0"/>
        <v>2005</v>
      </c>
      <c r="G7" s="106">
        <f t="shared" si="0"/>
        <v>2006</v>
      </c>
      <c r="H7" s="106">
        <f t="shared" si="0"/>
        <v>2007</v>
      </c>
      <c r="I7" s="106">
        <f t="shared" si="0"/>
        <v>2008</v>
      </c>
      <c r="J7" s="106">
        <f t="shared" si="0"/>
        <v>2009</v>
      </c>
      <c r="K7" s="106">
        <f t="shared" si="0"/>
        <v>2010</v>
      </c>
      <c r="L7" s="107">
        <v>2011</v>
      </c>
      <c r="M7" s="153" t="str">
        <f>N7</f>
        <v>2011/10</v>
      </c>
      <c r="N7" s="154" t="str">
        <f>CONCATENATE(L7,"/",RIGHT(K7,2))</f>
        <v>2011/10</v>
      </c>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row>
    <row r="8" spans="1:130" s="1" customFormat="1" x14ac:dyDescent="0.2">
      <c r="A8" s="6" t="s">
        <v>5</v>
      </c>
      <c r="B8" s="89" t="s">
        <v>6</v>
      </c>
      <c r="C8" s="85">
        <v>1564.4299596708188</v>
      </c>
      <c r="D8" s="79">
        <v>1620.686117616036</v>
      </c>
      <c r="E8" s="79">
        <v>1716.1651482891218</v>
      </c>
      <c r="F8" s="79">
        <v>1864.934823606673</v>
      </c>
      <c r="G8" s="79">
        <v>1888.5918584475626</v>
      </c>
      <c r="H8" s="79">
        <v>1916.4590925202799</v>
      </c>
      <c r="I8" s="79">
        <v>1949.1279293418884</v>
      </c>
      <c r="J8" s="79">
        <v>1964.6306637974164</v>
      </c>
      <c r="K8" s="79">
        <v>1999.0949567119465</v>
      </c>
      <c r="L8" s="146">
        <v>1957.5805199558511</v>
      </c>
      <c r="M8" s="109">
        <f>IF(OR(L8="n.a.",K8="n.a."),"n.a.",L8/K8-1)</f>
        <v>-2.0766615721134696E-2</v>
      </c>
      <c r="N8" s="110">
        <v>-2.0766615721134696E-2</v>
      </c>
      <c r="Q8" s="2">
        <v>1</v>
      </c>
      <c r="R8" s="70" t="str">
        <f t="shared" ref="R8:R40" si="1">VLOOKUP($Q8,$T$8:$V$40,2,FALSE)</f>
        <v>LI</v>
      </c>
      <c r="S8" s="71">
        <f t="shared" ref="S8:S40" si="2">VLOOKUP($Q8,$T$8:$V$40,3,FALSE)</f>
        <v>107668.20670609767</v>
      </c>
      <c r="T8" s="65">
        <f t="shared" ref="T8:T40" si="3">RANK(V8,$V$8:$V$40)</f>
        <v>14</v>
      </c>
      <c r="U8" s="29" t="str">
        <f t="shared" ref="U8:U40" si="4">A8</f>
        <v>AT</v>
      </c>
      <c r="V8" s="72">
        <f t="shared" ref="V8:V40" si="5">L8</f>
        <v>1957.5805199558511</v>
      </c>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row>
    <row r="9" spans="1:130" s="1" customFormat="1" x14ac:dyDescent="0.2">
      <c r="A9" s="6" t="s">
        <v>7</v>
      </c>
      <c r="B9" s="46" t="s">
        <v>8</v>
      </c>
      <c r="C9" s="85">
        <v>2163.3942709432113</v>
      </c>
      <c r="D9" s="79">
        <v>2488.8362551618197</v>
      </c>
      <c r="E9" s="79">
        <v>2733.34448460677</v>
      </c>
      <c r="F9" s="79">
        <v>3238.797562898651</v>
      </c>
      <c r="G9" s="79">
        <v>2805.4350988290598</v>
      </c>
      <c r="H9" s="79">
        <v>2947.03574101609</v>
      </c>
      <c r="I9" s="79">
        <v>2744.7612072749389</v>
      </c>
      <c r="J9" s="79">
        <v>2644.758524999349</v>
      </c>
      <c r="K9" s="79">
        <v>2731.7582580290141</v>
      </c>
      <c r="L9" s="146">
        <v>2655.0187361860285</v>
      </c>
      <c r="M9" s="111">
        <f t="shared" ref="M9:M40" si="6">IF(OR(L9="n.a.",K9="n.a."),"n.a.",L9/K9-1)</f>
        <v>-2.8091622535573069E-2</v>
      </c>
      <c r="N9" s="112">
        <v>-2.8091622535573069E-2</v>
      </c>
      <c r="Q9" s="2">
        <v>2</v>
      </c>
      <c r="R9" s="73" t="str">
        <f t="shared" si="1"/>
        <v>CH</v>
      </c>
      <c r="S9" s="74">
        <f t="shared" si="2"/>
        <v>5757.4549856360845</v>
      </c>
      <c r="T9" s="4">
        <f t="shared" si="3"/>
        <v>11</v>
      </c>
      <c r="U9" s="12" t="str">
        <f t="shared" si="4"/>
        <v>BE</v>
      </c>
      <c r="V9" s="75">
        <f t="shared" si="5"/>
        <v>2655.0187361860285</v>
      </c>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row>
    <row r="10" spans="1:130" s="1" customFormat="1" x14ac:dyDescent="0.2">
      <c r="A10" s="6" t="s">
        <v>9</v>
      </c>
      <c r="B10" s="46" t="s">
        <v>10</v>
      </c>
      <c r="C10" s="85">
        <v>34.881266184688577</v>
      </c>
      <c r="D10" s="79">
        <v>37.794744329308585</v>
      </c>
      <c r="E10" s="79">
        <v>49.301668897659773</v>
      </c>
      <c r="F10" s="79">
        <v>61.532138519016087</v>
      </c>
      <c r="G10" s="79">
        <v>83.322900058913319</v>
      </c>
      <c r="H10" s="79">
        <v>100.49313837640139</v>
      </c>
      <c r="I10" s="79">
        <v>119.77188497031122</v>
      </c>
      <c r="J10" s="79">
        <v>111.73091182321664</v>
      </c>
      <c r="K10" s="79">
        <v>108.54272606041445</v>
      </c>
      <c r="L10" s="146">
        <v>110.25617979683004</v>
      </c>
      <c r="M10" s="111">
        <f t="shared" si="6"/>
        <v>1.5785983995481034E-2</v>
      </c>
      <c r="N10" s="112">
        <v>1.5785983995481034E-2</v>
      </c>
      <c r="Q10" s="2">
        <v>3</v>
      </c>
      <c r="R10" s="73" t="str">
        <f t="shared" si="1"/>
        <v>NL</v>
      </c>
      <c r="S10" s="74">
        <f t="shared" si="2"/>
        <v>4728.136968992002</v>
      </c>
      <c r="T10" s="4">
        <f t="shared" si="3"/>
        <v>30</v>
      </c>
      <c r="U10" s="12" t="str">
        <f t="shared" si="4"/>
        <v>BG</v>
      </c>
      <c r="V10" s="75">
        <f t="shared" si="5"/>
        <v>110.25617979683004</v>
      </c>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row>
    <row r="11" spans="1:130" s="1" customFormat="1" x14ac:dyDescent="0.2">
      <c r="A11" s="6" t="s">
        <v>11</v>
      </c>
      <c r="B11" s="46" t="s">
        <v>12</v>
      </c>
      <c r="C11" s="85">
        <v>4982.4113115794571</v>
      </c>
      <c r="D11" s="79">
        <v>4636.0572865708018</v>
      </c>
      <c r="E11" s="79">
        <v>4456.2421882770204</v>
      </c>
      <c r="F11" s="79">
        <v>4404.2217713674527</v>
      </c>
      <c r="G11" s="79">
        <v>4203.1244752902439</v>
      </c>
      <c r="H11" s="79">
        <v>4012.9374042878439</v>
      </c>
      <c r="I11" s="79">
        <v>4415.8276865979378</v>
      </c>
      <c r="J11" s="79">
        <v>4610.2760320636098</v>
      </c>
      <c r="K11" s="79">
        <v>5124.2198931520506</v>
      </c>
      <c r="L11" s="146">
        <v>5757.4549856360845</v>
      </c>
      <c r="M11" s="111">
        <f t="shared" si="6"/>
        <v>0.12357687720042665</v>
      </c>
      <c r="N11" s="112">
        <v>3.347720667424392E-3</v>
      </c>
      <c r="Q11" s="2">
        <v>4</v>
      </c>
      <c r="R11" s="73" t="str">
        <f t="shared" si="1"/>
        <v>DK</v>
      </c>
      <c r="S11" s="74">
        <f t="shared" si="2"/>
        <v>4034.8223406051843</v>
      </c>
      <c r="T11" s="4">
        <f t="shared" si="3"/>
        <v>2</v>
      </c>
      <c r="U11" s="12" t="str">
        <f t="shared" si="4"/>
        <v>CH</v>
      </c>
      <c r="V11" s="75">
        <f t="shared" si="5"/>
        <v>5757.4549856360845</v>
      </c>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row>
    <row r="12" spans="1:130" s="1" customFormat="1" x14ac:dyDescent="0.2">
      <c r="A12" s="6" t="s">
        <v>13</v>
      </c>
      <c r="B12" s="46" t="s">
        <v>14</v>
      </c>
      <c r="C12" s="85">
        <v>643.40171131574584</v>
      </c>
      <c r="D12" s="79">
        <v>736.16943326942953</v>
      </c>
      <c r="E12" s="79">
        <v>752.26290344443271</v>
      </c>
      <c r="F12" s="79">
        <v>793.16581573063718</v>
      </c>
      <c r="G12" s="79">
        <v>842.65945037538461</v>
      </c>
      <c r="H12" s="79">
        <v>917.3824041588116</v>
      </c>
      <c r="I12" s="79">
        <v>978.84498187563429</v>
      </c>
      <c r="J12" s="79">
        <v>1022.2456470588235</v>
      </c>
      <c r="K12" s="79">
        <v>1030.7249066093709</v>
      </c>
      <c r="L12" s="146">
        <v>1009.8231499575469</v>
      </c>
      <c r="M12" s="111">
        <f t="shared" si="6"/>
        <v>-2.0278695622658049E-2</v>
      </c>
      <c r="N12" s="112">
        <v>-2.0278695622658049E-2</v>
      </c>
      <c r="Q12" s="2">
        <v>5</v>
      </c>
      <c r="R12" s="73" t="str">
        <f t="shared" si="1"/>
        <v>UK</v>
      </c>
      <c r="S12" s="74">
        <f t="shared" si="2"/>
        <v>3414.3968372376912</v>
      </c>
      <c r="T12" s="4">
        <f t="shared" si="3"/>
        <v>19</v>
      </c>
      <c r="U12" s="12" t="str">
        <f t="shared" si="4"/>
        <v>CY</v>
      </c>
      <c r="V12" s="75">
        <f t="shared" si="5"/>
        <v>1009.8231499575469</v>
      </c>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row>
    <row r="13" spans="1:130" s="1" customFormat="1" x14ac:dyDescent="0.2">
      <c r="A13" s="6" t="s">
        <v>15</v>
      </c>
      <c r="B13" s="46" t="s">
        <v>16</v>
      </c>
      <c r="C13" s="85">
        <v>249.66360065505478</v>
      </c>
      <c r="D13" s="79">
        <v>278.03244151424184</v>
      </c>
      <c r="E13" s="79">
        <v>326.30079602565127</v>
      </c>
      <c r="F13" s="79">
        <v>362.93991774929219</v>
      </c>
      <c r="G13" s="79">
        <v>399.88837046646205</v>
      </c>
      <c r="H13" s="79">
        <v>432.09128188323967</v>
      </c>
      <c r="I13" s="79">
        <v>500.56441605462066</v>
      </c>
      <c r="J13" s="79">
        <v>490.1097119747875</v>
      </c>
      <c r="K13" s="79">
        <v>554.3897547883256</v>
      </c>
      <c r="L13" s="146">
        <v>568.09915788059538</v>
      </c>
      <c r="M13" s="111">
        <f t="shared" si="6"/>
        <v>2.4728817540115244E-2</v>
      </c>
      <c r="N13" s="112">
        <v>-3.3981322847874695E-3</v>
      </c>
      <c r="Q13" s="2">
        <v>6</v>
      </c>
      <c r="R13" s="73" t="str">
        <f t="shared" si="1"/>
        <v>FI</v>
      </c>
      <c r="S13" s="74">
        <f t="shared" si="2"/>
        <v>3375.6406182677879</v>
      </c>
      <c r="T13" s="4">
        <f t="shared" si="3"/>
        <v>23</v>
      </c>
      <c r="U13" s="12" t="str">
        <f t="shared" si="4"/>
        <v xml:space="preserve">CZ </v>
      </c>
      <c r="V13" s="75">
        <f t="shared" si="5"/>
        <v>568.09915788059538</v>
      </c>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row>
    <row r="14" spans="1:130" s="1" customFormat="1" x14ac:dyDescent="0.2">
      <c r="A14" s="6" t="s">
        <v>17</v>
      </c>
      <c r="B14" s="46" t="s">
        <v>18</v>
      </c>
      <c r="C14" s="85">
        <v>1710.4168277680765</v>
      </c>
      <c r="D14" s="79">
        <v>1789.8630511913007</v>
      </c>
      <c r="E14" s="79">
        <v>1843.7315815403763</v>
      </c>
      <c r="F14" s="79">
        <v>1914.9328560243059</v>
      </c>
      <c r="G14" s="79">
        <v>1964.4515941951279</v>
      </c>
      <c r="H14" s="79">
        <v>1979.2536238819248</v>
      </c>
      <c r="I14" s="79">
        <v>2001.1800432064392</v>
      </c>
      <c r="J14" s="79">
        <v>2090.3951503539724</v>
      </c>
      <c r="K14" s="79">
        <v>2186.2972057115735</v>
      </c>
      <c r="L14" s="146">
        <v>2178.3426335792169</v>
      </c>
      <c r="M14" s="111">
        <f t="shared" si="6"/>
        <v>-3.6383763888897525E-3</v>
      </c>
      <c r="N14" s="112">
        <v>-3.6383763888897525E-3</v>
      </c>
      <c r="Q14" s="2">
        <v>7</v>
      </c>
      <c r="R14" s="73" t="str">
        <f t="shared" si="1"/>
        <v>LU</v>
      </c>
      <c r="S14" s="74">
        <f t="shared" si="2"/>
        <v>3254.9234135667398</v>
      </c>
      <c r="T14" s="4">
        <f t="shared" si="3"/>
        <v>13</v>
      </c>
      <c r="U14" s="12" t="str">
        <f t="shared" si="4"/>
        <v>DE</v>
      </c>
      <c r="V14" s="75">
        <f t="shared" si="5"/>
        <v>2178.3426335792169</v>
      </c>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row>
    <row r="15" spans="1:130" s="1" customFormat="1" x14ac:dyDescent="0.2">
      <c r="A15" s="6" t="s">
        <v>19</v>
      </c>
      <c r="B15" s="46" t="s">
        <v>20</v>
      </c>
      <c r="C15" s="85">
        <v>2496.9694825041943</v>
      </c>
      <c r="D15" s="79">
        <v>2699.7073047212089</v>
      </c>
      <c r="E15" s="79">
        <v>2874.4529649833371</v>
      </c>
      <c r="F15" s="79">
        <v>3030.2761440874174</v>
      </c>
      <c r="G15" s="79">
        <v>3338.1616302629595</v>
      </c>
      <c r="H15" s="79">
        <v>3557.2892593136517</v>
      </c>
      <c r="I15" s="79">
        <v>3742.9430806133332</v>
      </c>
      <c r="J15" s="79">
        <v>3698.827057576173</v>
      </c>
      <c r="K15" s="79">
        <v>3779.2078216990585</v>
      </c>
      <c r="L15" s="146">
        <v>4034.8223406051843</v>
      </c>
      <c r="M15" s="111">
        <f t="shared" si="6"/>
        <v>6.7637063365096006E-2</v>
      </c>
      <c r="N15" s="112">
        <v>6.8110147880169114E-2</v>
      </c>
      <c r="Q15" s="2">
        <v>8</v>
      </c>
      <c r="R15" s="73" t="str">
        <f t="shared" si="1"/>
        <v>SE</v>
      </c>
      <c r="S15" s="74">
        <f t="shared" si="2"/>
        <v>3122.5919843923721</v>
      </c>
      <c r="T15" s="4">
        <f t="shared" si="3"/>
        <v>4</v>
      </c>
      <c r="U15" s="12" t="str">
        <f t="shared" si="4"/>
        <v>DK</v>
      </c>
      <c r="V15" s="75">
        <f t="shared" si="5"/>
        <v>4034.8223406051843</v>
      </c>
      <c r="W15" s="2"/>
      <c r="X15" s="4"/>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row>
    <row r="16" spans="1:130" s="1" customFormat="1" x14ac:dyDescent="0.2">
      <c r="A16" s="6" t="s">
        <v>21</v>
      </c>
      <c r="B16" s="46" t="s">
        <v>22</v>
      </c>
      <c r="C16" s="85">
        <v>101.75216802708232</v>
      </c>
      <c r="D16" s="79">
        <v>124.04386859189367</v>
      </c>
      <c r="E16" s="79">
        <v>150.02150309898281</v>
      </c>
      <c r="F16" s="79">
        <v>188.19054334688133</v>
      </c>
      <c r="G16" s="79">
        <v>222.23666395197401</v>
      </c>
      <c r="H16" s="79">
        <v>280.14243553146281</v>
      </c>
      <c r="I16" s="79">
        <v>243.25995439311259</v>
      </c>
      <c r="J16" s="79">
        <v>229.19054790964205</v>
      </c>
      <c r="K16" s="79">
        <v>220.96198584826368</v>
      </c>
      <c r="L16" s="146">
        <v>211.38208348940529</v>
      </c>
      <c r="M16" s="111">
        <f t="shared" si="6"/>
        <v>-4.3355432030905861E-2</v>
      </c>
      <c r="N16" s="112">
        <v>-4.3355432030905861E-2</v>
      </c>
      <c r="Q16" s="2">
        <v>9</v>
      </c>
      <c r="R16" s="73" t="str">
        <f t="shared" si="1"/>
        <v>NO</v>
      </c>
      <c r="S16" s="74">
        <f t="shared" si="2"/>
        <v>3093.3433450120283</v>
      </c>
      <c r="T16" s="4">
        <f t="shared" si="3"/>
        <v>29</v>
      </c>
      <c r="U16" s="12" t="str">
        <f t="shared" si="4"/>
        <v>EE</v>
      </c>
      <c r="V16" s="75">
        <f t="shared" si="5"/>
        <v>211.38208348940529</v>
      </c>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row>
    <row r="17" spans="1:130" s="1" customFormat="1" x14ac:dyDescent="0.2">
      <c r="A17" s="6" t="s">
        <v>23</v>
      </c>
      <c r="B17" s="46" t="s">
        <v>24</v>
      </c>
      <c r="C17" s="85">
        <v>1173.241996728415</v>
      </c>
      <c r="D17" s="79">
        <v>975.19677190903508</v>
      </c>
      <c r="E17" s="79">
        <v>1072.5522974588328</v>
      </c>
      <c r="F17" s="79">
        <v>1133.3961708797808</v>
      </c>
      <c r="G17" s="79">
        <v>1207.4469124843886</v>
      </c>
      <c r="H17" s="79">
        <v>1220.8511476185151</v>
      </c>
      <c r="I17" s="79">
        <v>1308.7886839639784</v>
      </c>
      <c r="J17" s="79">
        <v>1335.3000369200847</v>
      </c>
      <c r="K17" s="79">
        <v>1224.3377001904105</v>
      </c>
      <c r="L17" s="146">
        <v>1290.6644463445286</v>
      </c>
      <c r="M17" s="111">
        <f t="shared" si="6"/>
        <v>5.4173571673732601E-2</v>
      </c>
      <c r="N17" s="112">
        <v>5.4173571673732601E-2</v>
      </c>
      <c r="Q17" s="2">
        <v>10</v>
      </c>
      <c r="R17" s="73" t="str">
        <f t="shared" si="1"/>
        <v>FR</v>
      </c>
      <c r="S17" s="74">
        <f t="shared" si="2"/>
        <v>2923.5059910155733</v>
      </c>
      <c r="T17" s="4">
        <f t="shared" si="3"/>
        <v>17</v>
      </c>
      <c r="U17" s="12" t="str">
        <f t="shared" si="4"/>
        <v>ES</v>
      </c>
      <c r="V17" s="75">
        <f t="shared" si="5"/>
        <v>1290.6644463445286</v>
      </c>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row>
    <row r="18" spans="1:130" s="1" customFormat="1" x14ac:dyDescent="0.2">
      <c r="A18" s="6" t="s">
        <v>25</v>
      </c>
      <c r="B18" s="46" t="s">
        <v>26</v>
      </c>
      <c r="C18" s="85">
        <v>2357.5040217320793</v>
      </c>
      <c r="D18" s="79">
        <v>2428.0222307802383</v>
      </c>
      <c r="E18" s="79">
        <v>2527.1412402016044</v>
      </c>
      <c r="F18" s="79">
        <v>2730.2008875587667</v>
      </c>
      <c r="G18" s="79">
        <v>2843.073457163624</v>
      </c>
      <c r="H18" s="79">
        <v>2851.4550531509176</v>
      </c>
      <c r="I18" s="79">
        <v>2983.1238052977806</v>
      </c>
      <c r="J18" s="79">
        <v>3037.9358032590644</v>
      </c>
      <c r="K18" s="79">
        <v>3481.5012892822797</v>
      </c>
      <c r="L18" s="146">
        <v>3375.6406182677879</v>
      </c>
      <c r="M18" s="111">
        <f t="shared" si="6"/>
        <v>-3.0406615485216504E-2</v>
      </c>
      <c r="N18" s="112">
        <v>-3.0406615485216504E-2</v>
      </c>
      <c r="Q18" s="2">
        <v>11</v>
      </c>
      <c r="R18" s="73" t="str">
        <f t="shared" si="1"/>
        <v>BE</v>
      </c>
      <c r="S18" s="74">
        <f t="shared" si="2"/>
        <v>2655.0187361860285</v>
      </c>
      <c r="T18" s="4">
        <f t="shared" si="3"/>
        <v>6</v>
      </c>
      <c r="U18" s="12" t="str">
        <f t="shared" si="4"/>
        <v>FI</v>
      </c>
      <c r="V18" s="75">
        <f t="shared" si="5"/>
        <v>3375.6406182677879</v>
      </c>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row>
    <row r="19" spans="1:130" s="1" customFormat="1" x14ac:dyDescent="0.2">
      <c r="A19" s="6" t="s">
        <v>27</v>
      </c>
      <c r="B19" s="46" t="s">
        <v>28</v>
      </c>
      <c r="C19" s="85">
        <v>2148.963314621657</v>
      </c>
      <c r="D19" s="79">
        <v>2295.8068985030541</v>
      </c>
      <c r="E19" s="79">
        <v>2540.0595236251011</v>
      </c>
      <c r="F19" s="79">
        <v>2801.911080375965</v>
      </c>
      <c r="G19" s="79">
        <v>3117.0826780828324</v>
      </c>
      <c r="H19" s="79">
        <v>3075.3680587803624</v>
      </c>
      <c r="I19" s="79">
        <v>2862.0845785254164</v>
      </c>
      <c r="J19" s="79">
        <v>3102.3978066526133</v>
      </c>
      <c r="K19" s="79">
        <v>3205.3923131581541</v>
      </c>
      <c r="L19" s="146">
        <v>2923.5059910155733</v>
      </c>
      <c r="M19" s="111">
        <f t="shared" si="6"/>
        <v>-8.7941285996548935E-2</v>
      </c>
      <c r="N19" s="112">
        <v>-8.7941285996548935E-2</v>
      </c>
      <c r="Q19" s="2">
        <v>12</v>
      </c>
      <c r="R19" s="73" t="str">
        <f t="shared" si="1"/>
        <v>IE</v>
      </c>
      <c r="S19" s="74">
        <f t="shared" si="2"/>
        <v>2486.4753462632971</v>
      </c>
      <c r="T19" s="4">
        <f t="shared" si="3"/>
        <v>10</v>
      </c>
      <c r="U19" s="12" t="str">
        <f t="shared" si="4"/>
        <v>FR</v>
      </c>
      <c r="V19" s="75">
        <f t="shared" si="5"/>
        <v>2923.5059910155733</v>
      </c>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row>
    <row r="20" spans="1:130" s="1" customFormat="1" x14ac:dyDescent="0.2">
      <c r="A20" s="6" t="s">
        <v>31</v>
      </c>
      <c r="B20" s="90" t="s">
        <v>32</v>
      </c>
      <c r="C20" s="85">
        <v>263.93263454547241</v>
      </c>
      <c r="D20" s="79">
        <v>293.9205153521454</v>
      </c>
      <c r="E20" s="79">
        <v>328.24154374968867</v>
      </c>
      <c r="F20" s="79">
        <v>353.97348546403327</v>
      </c>
      <c r="G20" s="79">
        <v>392.89255480743276</v>
      </c>
      <c r="H20" s="79">
        <v>448.1844368021454</v>
      </c>
      <c r="I20" s="79">
        <v>453.45973727871547</v>
      </c>
      <c r="J20" s="79">
        <v>477.2476151384293</v>
      </c>
      <c r="K20" s="79">
        <v>463.24151592225752</v>
      </c>
      <c r="L20" s="146">
        <v>431.932773852254</v>
      </c>
      <c r="M20" s="111">
        <f t="shared" si="6"/>
        <v>-6.7586217974594964E-2</v>
      </c>
      <c r="N20" s="112">
        <v>-6.7586217974594964E-2</v>
      </c>
      <c r="Q20" s="2">
        <v>13</v>
      </c>
      <c r="R20" s="73" t="str">
        <f t="shared" si="1"/>
        <v>DE</v>
      </c>
      <c r="S20" s="74">
        <f t="shared" si="2"/>
        <v>2178.3426335792169</v>
      </c>
      <c r="T20" s="4">
        <f t="shared" si="3"/>
        <v>24</v>
      </c>
      <c r="U20" s="12" t="str">
        <f t="shared" si="4"/>
        <v>GR</v>
      </c>
      <c r="V20" s="75">
        <f t="shared" si="5"/>
        <v>431.932773852254</v>
      </c>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row>
    <row r="21" spans="1:130" s="1" customFormat="1" x14ac:dyDescent="0.2">
      <c r="A21" s="6" t="s">
        <v>33</v>
      </c>
      <c r="B21" s="46" t="s">
        <v>34</v>
      </c>
      <c r="C21" s="85">
        <v>169.32804634829097</v>
      </c>
      <c r="D21" s="79">
        <v>180.39483028709694</v>
      </c>
      <c r="E21" s="79">
        <v>199.01893138112123</v>
      </c>
      <c r="F21" s="79">
        <v>223.48289874199824</v>
      </c>
      <c r="G21" s="79">
        <v>251.66863035520981</v>
      </c>
      <c r="H21" s="79">
        <v>278.16963991323087</v>
      </c>
      <c r="I21" s="79">
        <v>302.23304365805149</v>
      </c>
      <c r="J21" s="79">
        <v>289.09501673842641</v>
      </c>
      <c r="K21" s="79">
        <v>286.6113581180756</v>
      </c>
      <c r="L21" s="146">
        <v>278.62505163571547</v>
      </c>
      <c r="M21" s="111">
        <f t="shared" si="6"/>
        <v>-2.7864584763141242E-2</v>
      </c>
      <c r="N21" s="112">
        <v>-7.8726654940948215E-3</v>
      </c>
      <c r="Q21" s="2">
        <v>14</v>
      </c>
      <c r="R21" s="73" t="str">
        <f t="shared" si="1"/>
        <v>AT</v>
      </c>
      <c r="S21" s="74">
        <f t="shared" si="2"/>
        <v>1957.5805199558511</v>
      </c>
      <c r="T21" s="4">
        <f t="shared" si="3"/>
        <v>28</v>
      </c>
      <c r="U21" s="12" t="str">
        <f t="shared" si="4"/>
        <v>HR</v>
      </c>
      <c r="V21" s="75">
        <f t="shared" si="5"/>
        <v>278.62505163571547</v>
      </c>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row>
    <row r="22" spans="1:130" s="1" customFormat="1" x14ac:dyDescent="0.2">
      <c r="A22" s="6" t="s">
        <v>35</v>
      </c>
      <c r="B22" s="46" t="s">
        <v>36</v>
      </c>
      <c r="C22" s="85">
        <v>200.06979663462474</v>
      </c>
      <c r="D22" s="79">
        <v>217.48385787961692</v>
      </c>
      <c r="E22" s="79">
        <v>235.28706692476916</v>
      </c>
      <c r="F22" s="79">
        <v>274.07067279140693</v>
      </c>
      <c r="G22" s="79">
        <v>311.78360072551595</v>
      </c>
      <c r="H22" s="79">
        <v>367.70617966544148</v>
      </c>
      <c r="I22" s="79">
        <v>352.41772119731638</v>
      </c>
      <c r="J22" s="79">
        <v>295.3570254530627</v>
      </c>
      <c r="K22" s="79">
        <v>305.92595602823434</v>
      </c>
      <c r="L22" s="146">
        <v>294.32258550752897</v>
      </c>
      <c r="M22" s="111">
        <f t="shared" si="6"/>
        <v>-3.7928689253272974E-2</v>
      </c>
      <c r="N22" s="112">
        <v>-2.4343465647912343E-2</v>
      </c>
      <c r="Q22" s="2">
        <v>15</v>
      </c>
      <c r="R22" s="73" t="str">
        <f t="shared" si="1"/>
        <v>Insurance Europe</v>
      </c>
      <c r="S22" s="74">
        <f t="shared" si="2"/>
        <v>1827.5037351096296</v>
      </c>
      <c r="T22" s="4">
        <f t="shared" si="3"/>
        <v>27</v>
      </c>
      <c r="U22" s="12" t="str">
        <f t="shared" si="4"/>
        <v>HU</v>
      </c>
      <c r="V22" s="104">
        <f t="shared" si="5"/>
        <v>294.32258550752897</v>
      </c>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row>
    <row r="23" spans="1:130" s="1" customFormat="1" x14ac:dyDescent="0.2">
      <c r="A23" s="6" t="s">
        <v>37</v>
      </c>
      <c r="B23" s="46" t="s">
        <v>38</v>
      </c>
      <c r="C23" s="85">
        <v>2874.0657619479639</v>
      </c>
      <c r="D23" s="79">
        <v>2997.8373897725915</v>
      </c>
      <c r="E23" s="79">
        <v>2978.0202841951709</v>
      </c>
      <c r="F23" s="79">
        <v>3302.7926352102018</v>
      </c>
      <c r="G23" s="79">
        <v>3837.7854813367185</v>
      </c>
      <c r="H23" s="79">
        <v>4221.1919417993076</v>
      </c>
      <c r="I23" s="79">
        <v>3051.665006185623</v>
      </c>
      <c r="J23" s="79">
        <v>2802.2282995844971</v>
      </c>
      <c r="K23" s="79">
        <v>2847.89968517324</v>
      </c>
      <c r="L23" s="146">
        <v>2486.4753462632971</v>
      </c>
      <c r="M23" s="111">
        <f t="shared" si="6"/>
        <v>-0.12690908348759378</v>
      </c>
      <c r="N23" s="112">
        <v>-0.12690908348759378</v>
      </c>
      <c r="Q23" s="2">
        <v>16</v>
      </c>
      <c r="R23" s="73" t="str">
        <f t="shared" si="1"/>
        <v>IT</v>
      </c>
      <c r="S23" s="74">
        <f t="shared" si="2"/>
        <v>1818.1400452297694</v>
      </c>
      <c r="T23" s="4">
        <f t="shared" si="3"/>
        <v>12</v>
      </c>
      <c r="U23" s="12" t="str">
        <f t="shared" si="4"/>
        <v>IE</v>
      </c>
      <c r="V23" s="104">
        <f t="shared" si="5"/>
        <v>2486.4753462632971</v>
      </c>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row>
    <row r="24" spans="1:130" s="1" customFormat="1" x14ac:dyDescent="0.2">
      <c r="A24" s="6" t="s">
        <v>39</v>
      </c>
      <c r="B24" s="46" t="s">
        <v>40</v>
      </c>
      <c r="C24" s="85">
        <v>1027.5728054545498</v>
      </c>
      <c r="D24" s="79">
        <v>1018.1224047772756</v>
      </c>
      <c r="E24" s="79">
        <v>965.39255675703748</v>
      </c>
      <c r="F24" s="79">
        <v>1172.5759839480768</v>
      </c>
      <c r="G24" s="79">
        <v>1166.4067783582759</v>
      </c>
      <c r="H24" s="79">
        <v>1309.1358152655307</v>
      </c>
      <c r="I24" s="79">
        <v>884.49158257238162</v>
      </c>
      <c r="J24" s="79">
        <v>739.48315253371936</v>
      </c>
      <c r="K24" s="79">
        <v>828.23943586278176</v>
      </c>
      <c r="L24" s="146">
        <v>862.56798843515924</v>
      </c>
      <c r="M24" s="111">
        <f t="shared" si="6"/>
        <v>4.1447618992709767E-2</v>
      </c>
      <c r="N24" s="112">
        <v>3.8424082140979809E-2</v>
      </c>
      <c r="Q24" s="2">
        <v>17</v>
      </c>
      <c r="R24" s="73" t="str">
        <f t="shared" si="1"/>
        <v>ES</v>
      </c>
      <c r="S24" s="74">
        <f t="shared" si="2"/>
        <v>1290.6644463445286</v>
      </c>
      <c r="T24" s="4">
        <f t="shared" si="3"/>
        <v>21</v>
      </c>
      <c r="U24" s="12" t="str">
        <f t="shared" si="4"/>
        <v>IS</v>
      </c>
      <c r="V24" s="104">
        <f t="shared" si="5"/>
        <v>862.56798843515924</v>
      </c>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row>
    <row r="25" spans="1:130" s="1" customFormat="1" x14ac:dyDescent="0.2">
      <c r="A25" s="6" t="s">
        <v>41</v>
      </c>
      <c r="B25" s="46" t="s">
        <v>42</v>
      </c>
      <c r="C25" s="85">
        <v>1538.9057977628493</v>
      </c>
      <c r="D25" s="79">
        <v>1692.1003044779172</v>
      </c>
      <c r="E25" s="79">
        <v>1745.3975327806188</v>
      </c>
      <c r="F25" s="79">
        <v>1877.7889197967068</v>
      </c>
      <c r="G25" s="79">
        <v>1812.7472066302887</v>
      </c>
      <c r="H25" s="79">
        <v>1675.8471703820687</v>
      </c>
      <c r="I25" s="79">
        <v>1543.4434056494131</v>
      </c>
      <c r="J25" s="79">
        <v>1961.8930234203415</v>
      </c>
      <c r="K25" s="79">
        <v>2083.5086776459025</v>
      </c>
      <c r="L25" s="146">
        <v>1818.1400452297694</v>
      </c>
      <c r="M25" s="111">
        <f t="shared" si="6"/>
        <v>-0.12736622374712914</v>
      </c>
      <c r="N25" s="112">
        <v>-0.12736622374712914</v>
      </c>
      <c r="Q25" s="2">
        <v>18</v>
      </c>
      <c r="R25" s="73" t="str">
        <f t="shared" si="1"/>
        <v>PT</v>
      </c>
      <c r="S25" s="74">
        <f t="shared" si="2"/>
        <v>1103.7209631666935</v>
      </c>
      <c r="T25" s="4">
        <f t="shared" si="3"/>
        <v>16</v>
      </c>
      <c r="U25" s="12" t="str">
        <f t="shared" si="4"/>
        <v>IT</v>
      </c>
      <c r="V25" s="104">
        <f t="shared" si="5"/>
        <v>1818.1400452297694</v>
      </c>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row>
    <row r="26" spans="1:130" s="1" customFormat="1" x14ac:dyDescent="0.2">
      <c r="A26" s="6" t="s">
        <v>43</v>
      </c>
      <c r="B26" s="46" t="s">
        <v>44</v>
      </c>
      <c r="C26" s="85" t="s">
        <v>152</v>
      </c>
      <c r="D26" s="79" t="s">
        <v>152</v>
      </c>
      <c r="E26" s="79">
        <v>43442.88472903498</v>
      </c>
      <c r="F26" s="79">
        <v>78400.363777687933</v>
      </c>
      <c r="G26" s="79">
        <v>123492.60135880657</v>
      </c>
      <c r="H26" s="79">
        <v>119510.87761205407</v>
      </c>
      <c r="I26" s="79">
        <v>106597.67310288285</v>
      </c>
      <c r="J26" s="79">
        <v>167121.36107239031</v>
      </c>
      <c r="K26" s="79">
        <v>190172.51650608433</v>
      </c>
      <c r="L26" s="146">
        <v>107668.20670609767</v>
      </c>
      <c r="M26" s="111">
        <f t="shared" si="6"/>
        <v>-0.43383929137492927</v>
      </c>
      <c r="N26" s="112">
        <v>-0.49442172755831193</v>
      </c>
      <c r="Q26" s="2">
        <v>19</v>
      </c>
      <c r="R26" s="73" t="str">
        <f t="shared" si="1"/>
        <v>CY</v>
      </c>
      <c r="S26" s="74">
        <f t="shared" si="2"/>
        <v>1009.8231499575469</v>
      </c>
      <c r="T26" s="4">
        <f t="shared" si="3"/>
        <v>1</v>
      </c>
      <c r="U26" s="12" t="str">
        <f t="shared" si="4"/>
        <v>LI</v>
      </c>
      <c r="V26" s="104">
        <f t="shared" si="5"/>
        <v>107668.20670609767</v>
      </c>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row>
    <row r="27" spans="1:130" s="1" customFormat="1" x14ac:dyDescent="0.2">
      <c r="A27" s="6" t="s">
        <v>45</v>
      </c>
      <c r="B27" s="46" t="s">
        <v>46</v>
      </c>
      <c r="C27" s="85">
        <v>1821.8669068798558</v>
      </c>
      <c r="D27" s="79">
        <v>1748.8289092125808</v>
      </c>
      <c r="E27" s="79">
        <v>1824.3362053806929</v>
      </c>
      <c r="F27" s="79">
        <v>2142.0983023654139</v>
      </c>
      <c r="G27" s="79">
        <v>2195.759412986105</v>
      </c>
      <c r="H27" s="79">
        <v>2316.3169091134364</v>
      </c>
      <c r="I27" s="79">
        <v>3522.1238572216976</v>
      </c>
      <c r="J27" s="79">
        <v>3315.0962512664642</v>
      </c>
      <c r="K27" s="79">
        <v>3794.3218620659436</v>
      </c>
      <c r="L27" s="146">
        <v>3254.9234135667398</v>
      </c>
      <c r="M27" s="111">
        <f t="shared" si="6"/>
        <v>-0.14215938133553874</v>
      </c>
      <c r="N27" s="112">
        <v>-0.14215938133553874</v>
      </c>
      <c r="Q27" s="2">
        <v>20</v>
      </c>
      <c r="R27" s="73" t="str">
        <f t="shared" si="1"/>
        <v>SI</v>
      </c>
      <c r="S27" s="74">
        <f t="shared" si="2"/>
        <v>987.71381565309343</v>
      </c>
      <c r="T27" s="4">
        <f t="shared" si="3"/>
        <v>7</v>
      </c>
      <c r="U27" s="12" t="str">
        <f t="shared" si="4"/>
        <v>LU</v>
      </c>
      <c r="V27" s="104">
        <f t="shared" si="5"/>
        <v>3254.9234135667398</v>
      </c>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row>
    <row r="28" spans="1:130" s="1" customFormat="1" x14ac:dyDescent="0.2">
      <c r="A28" s="6" t="s">
        <v>47</v>
      </c>
      <c r="B28" s="46" t="s">
        <v>48</v>
      </c>
      <c r="C28" s="85">
        <v>76.308365179504491</v>
      </c>
      <c r="D28" s="79">
        <v>83.687064987426282</v>
      </c>
      <c r="E28" s="79">
        <v>84.979013861462747</v>
      </c>
      <c r="F28" s="79">
        <v>95.15865692889264</v>
      </c>
      <c r="G28" s="79">
        <v>126.96764815373356</v>
      </c>
      <c r="H28" s="79">
        <v>191.79889506987593</v>
      </c>
      <c r="I28" s="79">
        <v>209.62462027881202</v>
      </c>
      <c r="J28" s="79">
        <v>139.21586138937116</v>
      </c>
      <c r="K28" s="79">
        <v>118.60130113583806</v>
      </c>
      <c r="L28" s="146">
        <v>92.008869855696489</v>
      </c>
      <c r="M28" s="111">
        <f t="shared" si="6"/>
        <v>-0.22421702818997202</v>
      </c>
      <c r="N28" s="112">
        <v>-0.22684420348606915</v>
      </c>
      <c r="Q28" s="2">
        <v>21</v>
      </c>
      <c r="R28" s="73" t="str">
        <f t="shared" si="1"/>
        <v>IS</v>
      </c>
      <c r="S28" s="74">
        <f t="shared" si="2"/>
        <v>862.56798843515924</v>
      </c>
      <c r="T28" s="4">
        <f t="shared" si="3"/>
        <v>32</v>
      </c>
      <c r="U28" s="12" t="str">
        <f t="shared" si="4"/>
        <v>LV</v>
      </c>
      <c r="V28" s="104">
        <f t="shared" si="5"/>
        <v>92.008869855696489</v>
      </c>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row>
    <row r="29" spans="1:130" s="1" customFormat="1" x14ac:dyDescent="0.2">
      <c r="A29" s="6" t="s">
        <v>49</v>
      </c>
      <c r="B29" s="46" t="s">
        <v>50</v>
      </c>
      <c r="C29" s="85">
        <v>463.88996581703367</v>
      </c>
      <c r="D29" s="79">
        <v>523.86633643429582</v>
      </c>
      <c r="E29" s="79">
        <v>593.42231291904557</v>
      </c>
      <c r="F29" s="79">
        <v>639.93165585544421</v>
      </c>
      <c r="G29" s="79">
        <v>705.81670395006506</v>
      </c>
      <c r="H29" s="79">
        <v>862.53402319707709</v>
      </c>
      <c r="I29" s="79">
        <v>669.13646445197298</v>
      </c>
      <c r="J29" s="79">
        <v>687.1223788650633</v>
      </c>
      <c r="K29" s="79">
        <v>783.26495033448202</v>
      </c>
      <c r="L29" s="146">
        <v>739.05567633082592</v>
      </c>
      <c r="M29" s="111">
        <f t="shared" si="6"/>
        <v>-5.6442298336951247E-2</v>
      </c>
      <c r="N29" s="112">
        <v>-5.6442298336951247E-2</v>
      </c>
      <c r="Q29" s="2">
        <v>22</v>
      </c>
      <c r="R29" s="73" t="str">
        <f t="shared" si="1"/>
        <v>MT</v>
      </c>
      <c r="S29" s="74">
        <f t="shared" si="2"/>
        <v>739.05567633082592</v>
      </c>
      <c r="T29" s="4">
        <f t="shared" si="3"/>
        <v>22</v>
      </c>
      <c r="U29" s="12" t="str">
        <f t="shared" si="4"/>
        <v>MT</v>
      </c>
      <c r="V29" s="75">
        <f t="shared" si="5"/>
        <v>739.05567633082592</v>
      </c>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row>
    <row r="30" spans="1:130" s="1" customFormat="1" x14ac:dyDescent="0.2">
      <c r="A30" s="6" t="s">
        <v>51</v>
      </c>
      <c r="B30" s="46" t="s">
        <v>52</v>
      </c>
      <c r="C30" s="85">
        <v>2741.2740600368143</v>
      </c>
      <c r="D30" s="79">
        <v>2868.1669595169938</v>
      </c>
      <c r="E30" s="79">
        <v>2996.0575794167462</v>
      </c>
      <c r="F30" s="79">
        <v>2975.616977949684</v>
      </c>
      <c r="G30" s="79">
        <v>4505.9418239388378</v>
      </c>
      <c r="H30" s="79">
        <v>4583.6511596288838</v>
      </c>
      <c r="I30" s="79">
        <v>4785.7572376020835</v>
      </c>
      <c r="J30" s="79">
        <v>4711.1234058768305</v>
      </c>
      <c r="K30" s="79">
        <v>4698.5318662956561</v>
      </c>
      <c r="L30" s="146">
        <v>4728.136968992002</v>
      </c>
      <c r="M30" s="111">
        <f t="shared" si="6"/>
        <v>6.3009262337272443E-3</v>
      </c>
      <c r="N30" s="112">
        <v>6.3009262337272443E-3</v>
      </c>
      <c r="Q30" s="2">
        <v>23</v>
      </c>
      <c r="R30" s="73" t="str">
        <f t="shared" si="1"/>
        <v xml:space="preserve">CZ </v>
      </c>
      <c r="S30" s="74">
        <f t="shared" si="2"/>
        <v>568.09915788059538</v>
      </c>
      <c r="T30" s="4">
        <f t="shared" si="3"/>
        <v>3</v>
      </c>
      <c r="U30" s="12" t="str">
        <f t="shared" si="4"/>
        <v>NL</v>
      </c>
      <c r="V30" s="75">
        <f t="shared" si="5"/>
        <v>4728.136968992002</v>
      </c>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row>
    <row r="31" spans="1:130" s="1" customFormat="1" x14ac:dyDescent="0.2">
      <c r="A31" s="6" t="s">
        <v>53</v>
      </c>
      <c r="B31" s="46" t="s">
        <v>54</v>
      </c>
      <c r="C31" s="85">
        <v>2027.3833512196422</v>
      </c>
      <c r="D31" s="79">
        <v>2086.4029812586168</v>
      </c>
      <c r="E31" s="79">
        <v>2267.7785514916004</v>
      </c>
      <c r="F31" s="79">
        <v>2598.2236711279447</v>
      </c>
      <c r="G31" s="79">
        <v>2574.2104175410932</v>
      </c>
      <c r="H31" s="79">
        <v>2769.6034603671915</v>
      </c>
      <c r="I31" s="79">
        <v>2683.2918784802273</v>
      </c>
      <c r="J31" s="79">
        <v>2468.3575378753203</v>
      </c>
      <c r="K31" s="79">
        <v>2837.3239130887764</v>
      </c>
      <c r="L31" s="146">
        <v>3093.3433450120283</v>
      </c>
      <c r="M31" s="111">
        <f t="shared" si="6"/>
        <v>9.0232712149013405E-2</v>
      </c>
      <c r="N31" s="112">
        <v>6.1506892403098368E-2</v>
      </c>
      <c r="Q31" s="2">
        <v>24</v>
      </c>
      <c r="R31" s="73" t="str">
        <f t="shared" si="1"/>
        <v>GR</v>
      </c>
      <c r="S31" s="74">
        <f t="shared" si="2"/>
        <v>431.932773852254</v>
      </c>
      <c r="T31" s="4">
        <f t="shared" si="3"/>
        <v>9</v>
      </c>
      <c r="U31" s="12" t="str">
        <f t="shared" si="4"/>
        <v>NO</v>
      </c>
      <c r="V31" s="75">
        <f t="shared" si="5"/>
        <v>3093.3433450120283</v>
      </c>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row>
    <row r="32" spans="1:130" s="1" customFormat="1" x14ac:dyDescent="0.2">
      <c r="A32" s="6" t="s">
        <v>55</v>
      </c>
      <c r="B32" s="46" t="s">
        <v>56</v>
      </c>
      <c r="C32" s="85">
        <v>157.05473486903685</v>
      </c>
      <c r="D32" s="79">
        <v>147.72854077661779</v>
      </c>
      <c r="E32" s="79">
        <v>159.49098534393849</v>
      </c>
      <c r="F32" s="79">
        <v>202.15097466045216</v>
      </c>
      <c r="G32" s="79">
        <v>252.40812470685881</v>
      </c>
      <c r="H32" s="79">
        <v>303.7391156670086</v>
      </c>
      <c r="I32" s="79">
        <v>441.41174957143738</v>
      </c>
      <c r="J32" s="79">
        <v>311.08210240729642</v>
      </c>
      <c r="K32" s="79">
        <v>355.14563574588146</v>
      </c>
      <c r="L32" s="146">
        <v>356.65029573874523</v>
      </c>
      <c r="M32" s="111">
        <f t="shared" si="6"/>
        <v>4.2367407660905965E-3</v>
      </c>
      <c r="N32" s="112">
        <v>3.5887028813365918E-2</v>
      </c>
      <c r="Q32" s="2">
        <v>25</v>
      </c>
      <c r="R32" s="73" t="str">
        <f t="shared" si="1"/>
        <v xml:space="preserve">SK </v>
      </c>
      <c r="S32" s="74">
        <f t="shared" si="2"/>
        <v>373.6708721793413</v>
      </c>
      <c r="T32" s="4">
        <f t="shared" si="3"/>
        <v>26</v>
      </c>
      <c r="U32" s="12" t="str">
        <f t="shared" si="4"/>
        <v>PL</v>
      </c>
      <c r="V32" s="75">
        <f t="shared" si="5"/>
        <v>356.65029573874523</v>
      </c>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row>
    <row r="33" spans="1:130" s="1" customFormat="1" x14ac:dyDescent="0.2">
      <c r="A33" s="6" t="s">
        <v>57</v>
      </c>
      <c r="B33" s="46" t="s">
        <v>58</v>
      </c>
      <c r="C33" s="85">
        <v>814.53134465443043</v>
      </c>
      <c r="D33" s="79">
        <v>907.53634273394493</v>
      </c>
      <c r="E33" s="79">
        <v>999.7124813023828</v>
      </c>
      <c r="F33" s="79">
        <v>1276.8465856402327</v>
      </c>
      <c r="G33" s="79">
        <v>1241.5673531345612</v>
      </c>
      <c r="H33" s="79">
        <v>1297.3672214590022</v>
      </c>
      <c r="I33" s="79">
        <v>1443.4353902722607</v>
      </c>
      <c r="J33" s="79">
        <v>1365.8771157578965</v>
      </c>
      <c r="K33" s="79">
        <v>1536.066798553225</v>
      </c>
      <c r="L33" s="146">
        <v>1103.7209631666935</v>
      </c>
      <c r="M33" s="111">
        <f t="shared" si="6"/>
        <v>-0.28146291280675095</v>
      </c>
      <c r="N33" s="112">
        <v>-0.28146291280675095</v>
      </c>
      <c r="Q33" s="2">
        <v>26</v>
      </c>
      <c r="R33" s="73" t="str">
        <f t="shared" si="1"/>
        <v>PL</v>
      </c>
      <c r="S33" s="74">
        <f t="shared" si="2"/>
        <v>356.65029573874523</v>
      </c>
      <c r="T33" s="4">
        <f t="shared" si="3"/>
        <v>18</v>
      </c>
      <c r="U33" s="12" t="str">
        <f t="shared" si="4"/>
        <v>PT</v>
      </c>
      <c r="V33" s="75">
        <f t="shared" si="5"/>
        <v>1103.7209631666935</v>
      </c>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row>
    <row r="34" spans="1:130" s="1" customFormat="1" x14ac:dyDescent="0.2">
      <c r="A34" s="6" t="s">
        <v>59</v>
      </c>
      <c r="B34" s="46" t="s">
        <v>60</v>
      </c>
      <c r="C34" s="85">
        <v>19.886774782864681</v>
      </c>
      <c r="D34" s="79">
        <v>23.60032220194962</v>
      </c>
      <c r="E34" s="79">
        <v>28.293164148756322</v>
      </c>
      <c r="F34" s="79">
        <v>41.100248468971579</v>
      </c>
      <c r="G34" s="79">
        <v>59.053494859260454</v>
      </c>
      <c r="H34" s="79">
        <v>93.505363544144544</v>
      </c>
      <c r="I34" s="79">
        <v>113.34321624681544</v>
      </c>
      <c r="J34" s="79">
        <v>83.928399953089922</v>
      </c>
      <c r="K34" s="79">
        <v>91.869718644538167</v>
      </c>
      <c r="L34" s="146">
        <v>86.171014881134866</v>
      </c>
      <c r="M34" s="111">
        <f t="shared" si="6"/>
        <v>-6.2030273385866086E-2</v>
      </c>
      <c r="N34" s="112">
        <v>-5.6040200348992486E-2</v>
      </c>
      <c r="Q34" s="2">
        <v>27</v>
      </c>
      <c r="R34" s="73" t="str">
        <f t="shared" si="1"/>
        <v>HU</v>
      </c>
      <c r="S34" s="74">
        <f t="shared" si="2"/>
        <v>294.32258550752897</v>
      </c>
      <c r="T34" s="4">
        <f t="shared" si="3"/>
        <v>33</v>
      </c>
      <c r="U34" s="12" t="str">
        <f t="shared" si="4"/>
        <v>RO</v>
      </c>
      <c r="V34" s="75">
        <f t="shared" si="5"/>
        <v>86.171014881134866</v>
      </c>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row>
    <row r="35" spans="1:130" s="1" customFormat="1" x14ac:dyDescent="0.2">
      <c r="A35" s="6" t="s">
        <v>61</v>
      </c>
      <c r="B35" s="46" t="s">
        <v>62</v>
      </c>
      <c r="C35" s="85">
        <v>1904.1279942609565</v>
      </c>
      <c r="D35" s="79">
        <v>2154.6127106822159</v>
      </c>
      <c r="E35" s="79">
        <v>2127.5214715708735</v>
      </c>
      <c r="F35" s="79">
        <v>2484.0175936351034</v>
      </c>
      <c r="G35" s="79">
        <v>2550.7838616283343</v>
      </c>
      <c r="H35" s="79">
        <v>2730.8302598066534</v>
      </c>
      <c r="I35" s="79">
        <v>2723.5534155602195</v>
      </c>
      <c r="J35" s="79">
        <v>2537.5486920471976</v>
      </c>
      <c r="K35" s="79">
        <v>3044.2762048859827</v>
      </c>
      <c r="L35" s="146">
        <v>3122.5919843923721</v>
      </c>
      <c r="M35" s="111">
        <f t="shared" si="6"/>
        <v>2.5725582777507139E-2</v>
      </c>
      <c r="N35" s="112">
        <v>-2.8855455174490396E-2</v>
      </c>
      <c r="Q35" s="2">
        <v>28</v>
      </c>
      <c r="R35" s="73" t="str">
        <f t="shared" si="1"/>
        <v>HR</v>
      </c>
      <c r="S35" s="74">
        <f t="shared" si="2"/>
        <v>278.62505163571547</v>
      </c>
      <c r="T35" s="4">
        <f t="shared" si="3"/>
        <v>8</v>
      </c>
      <c r="U35" s="12" t="str">
        <f t="shared" si="4"/>
        <v>SE</v>
      </c>
      <c r="V35" s="75">
        <f t="shared" si="5"/>
        <v>3122.5919843923721</v>
      </c>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row>
    <row r="36" spans="1:130" s="1" customFormat="1" x14ac:dyDescent="0.2">
      <c r="A36" s="6" t="s">
        <v>63</v>
      </c>
      <c r="B36" s="46" t="s">
        <v>64</v>
      </c>
      <c r="C36" s="85">
        <v>594.34668141997349</v>
      </c>
      <c r="D36" s="79">
        <v>639.15045850720651</v>
      </c>
      <c r="E36" s="79">
        <v>729.87124189574286</v>
      </c>
      <c r="F36" s="79">
        <v>774.43591684528315</v>
      </c>
      <c r="G36" s="79">
        <v>861.36241705342923</v>
      </c>
      <c r="H36" s="79">
        <v>942.11185265251243</v>
      </c>
      <c r="I36" s="79">
        <v>1004.3431998404193</v>
      </c>
      <c r="J36" s="79">
        <v>1018.5193385823982</v>
      </c>
      <c r="K36" s="79">
        <v>1022.972423711856</v>
      </c>
      <c r="L36" s="146">
        <v>987.71381565309343</v>
      </c>
      <c r="M36" s="111">
        <f t="shared" si="6"/>
        <v>-3.4466821628315936E-2</v>
      </c>
      <c r="N36" s="112">
        <v>-3.4466821628315936E-2</v>
      </c>
      <c r="Q36" s="2">
        <v>29</v>
      </c>
      <c r="R36" s="73" t="str">
        <f t="shared" si="1"/>
        <v>EE</v>
      </c>
      <c r="S36" s="74">
        <f t="shared" si="2"/>
        <v>211.38208348940529</v>
      </c>
      <c r="T36" s="4">
        <f t="shared" si="3"/>
        <v>20</v>
      </c>
      <c r="U36" s="12" t="str">
        <f t="shared" si="4"/>
        <v>SI</v>
      </c>
      <c r="V36" s="75">
        <f t="shared" si="5"/>
        <v>987.71381565309343</v>
      </c>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row>
    <row r="37" spans="1:130" s="1" customFormat="1" x14ac:dyDescent="0.2">
      <c r="A37" s="6" t="s">
        <v>65</v>
      </c>
      <c r="B37" s="46" t="s">
        <v>66</v>
      </c>
      <c r="C37" s="85">
        <v>157.99333081575705</v>
      </c>
      <c r="D37" s="79">
        <v>187.345404478847</v>
      </c>
      <c r="E37" s="79">
        <v>222.72381958420317</v>
      </c>
      <c r="F37" s="79">
        <v>243.05655610853546</v>
      </c>
      <c r="G37" s="79">
        <v>267.03780307203635</v>
      </c>
      <c r="H37" s="79">
        <v>317.73602408202248</v>
      </c>
      <c r="I37" s="79">
        <v>376.0290453847839</v>
      </c>
      <c r="J37" s="79">
        <v>374.52048628907659</v>
      </c>
      <c r="K37" s="79">
        <v>367.56268519841291</v>
      </c>
      <c r="L37" s="146">
        <v>373.6708721793413</v>
      </c>
      <c r="M37" s="111">
        <f t="shared" si="6"/>
        <v>1.6618082375884136E-2</v>
      </c>
      <c r="N37" s="112">
        <v>1.6618082375884136E-2</v>
      </c>
      <c r="Q37" s="2">
        <v>30</v>
      </c>
      <c r="R37" s="73" t="str">
        <f t="shared" si="1"/>
        <v>BG</v>
      </c>
      <c r="S37" s="74">
        <f t="shared" si="2"/>
        <v>110.25617979683004</v>
      </c>
      <c r="T37" s="4">
        <f t="shared" si="3"/>
        <v>25</v>
      </c>
      <c r="U37" s="12" t="str">
        <f t="shared" si="4"/>
        <v xml:space="preserve">SK </v>
      </c>
      <c r="V37" s="75">
        <f t="shared" si="5"/>
        <v>373.6708721793413</v>
      </c>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row>
    <row r="38" spans="1:130" s="1" customFormat="1" x14ac:dyDescent="0.2">
      <c r="A38" s="15" t="s">
        <v>67</v>
      </c>
      <c r="B38" s="46" t="s">
        <v>68</v>
      </c>
      <c r="C38" s="85">
        <v>36.7057073806752</v>
      </c>
      <c r="D38" s="79">
        <v>42.110389243463537</v>
      </c>
      <c r="E38" s="79">
        <v>52.689502742711674</v>
      </c>
      <c r="F38" s="79">
        <v>66.171430866362982</v>
      </c>
      <c r="G38" s="79">
        <v>73.634428392157801</v>
      </c>
      <c r="H38" s="79">
        <v>87.79929844815797</v>
      </c>
      <c r="I38" s="79">
        <v>85.690523478462424</v>
      </c>
      <c r="J38" s="79">
        <v>79.386606621704885</v>
      </c>
      <c r="K38" s="79">
        <v>97.288123308344041</v>
      </c>
      <c r="L38" s="146">
        <v>96.356474690197373</v>
      </c>
      <c r="M38" s="111">
        <f t="shared" si="6"/>
        <v>-9.5761803852861815E-3</v>
      </c>
      <c r="N38" s="112">
        <v>0.15973594064376551</v>
      </c>
      <c r="Q38" s="2">
        <v>31</v>
      </c>
      <c r="R38" s="73" t="str">
        <f t="shared" si="1"/>
        <v>TR</v>
      </c>
      <c r="S38" s="74">
        <f t="shared" si="2"/>
        <v>96.356474690197373</v>
      </c>
      <c r="T38" s="4">
        <f t="shared" si="3"/>
        <v>31</v>
      </c>
      <c r="U38" s="12" t="str">
        <f t="shared" si="4"/>
        <v>TR</v>
      </c>
      <c r="V38" s="75">
        <f t="shared" si="5"/>
        <v>96.356474690197373</v>
      </c>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row>
    <row r="39" spans="1:130" s="1" customFormat="1" x14ac:dyDescent="0.2">
      <c r="A39" s="15" t="s">
        <v>29</v>
      </c>
      <c r="B39" s="47" t="s">
        <v>30</v>
      </c>
      <c r="C39" s="85">
        <v>4309.1768095921134</v>
      </c>
      <c r="D39" s="79">
        <v>3982.1715404595134</v>
      </c>
      <c r="E39" s="79">
        <v>4122.0059484397079</v>
      </c>
      <c r="F39" s="79">
        <v>4438.6518488610609</v>
      </c>
      <c r="G39" s="79">
        <v>4871.2268187284672</v>
      </c>
      <c r="H39" s="79">
        <v>6029.1308139467083</v>
      </c>
      <c r="I39" s="79">
        <v>4045.7372679992691</v>
      </c>
      <c r="J39" s="79">
        <v>3333.0015339145471</v>
      </c>
      <c r="K39" s="79">
        <v>3335.7476279680682</v>
      </c>
      <c r="L39" s="146">
        <v>3414.3968372376912</v>
      </c>
      <c r="M39" s="111">
        <f t="shared" si="6"/>
        <v>2.357768573683483E-2</v>
      </c>
      <c r="N39" s="112">
        <v>3.5557448821789794E-2</v>
      </c>
      <c r="Q39" s="2">
        <v>32</v>
      </c>
      <c r="R39" s="73" t="str">
        <f t="shared" si="1"/>
        <v>LV</v>
      </c>
      <c r="S39" s="74">
        <f t="shared" si="2"/>
        <v>92.008869855696489</v>
      </c>
      <c r="T39" s="4">
        <f t="shared" si="3"/>
        <v>5</v>
      </c>
      <c r="U39" s="12" t="str">
        <f t="shared" si="4"/>
        <v>UK</v>
      </c>
      <c r="V39" s="75">
        <f t="shared" si="5"/>
        <v>3414.3968372376912</v>
      </c>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row>
    <row r="40" spans="1:130" s="1" customFormat="1" ht="10.8" thickBot="1" x14ac:dyDescent="0.25">
      <c r="A40" s="225" t="s">
        <v>111</v>
      </c>
      <c r="B40" s="116"/>
      <c r="C40" s="149">
        <v>1539.503450934438</v>
      </c>
      <c r="D40" s="150">
        <v>1551.2453044576496</v>
      </c>
      <c r="E40" s="150">
        <v>1632.4100622194997</v>
      </c>
      <c r="F40" s="150">
        <v>1761.3472062681587</v>
      </c>
      <c r="G40" s="150">
        <v>1899.2097224742929</v>
      </c>
      <c r="H40" s="150">
        <v>2041.2137781286519</v>
      </c>
      <c r="I40" s="150">
        <v>1821.1322474951887</v>
      </c>
      <c r="J40" s="150">
        <v>1812.9659221480933</v>
      </c>
      <c r="K40" s="150">
        <v>1877.7164000398357</v>
      </c>
      <c r="L40" s="151">
        <v>1827.5037351096296</v>
      </c>
      <c r="M40" s="119">
        <f t="shared" si="6"/>
        <v>-2.6741346525567367E-2</v>
      </c>
      <c r="N40" s="120">
        <v>-3.0087624105212152E-2</v>
      </c>
      <c r="Q40" s="235">
        <v>33</v>
      </c>
      <c r="R40" s="76" t="str">
        <f t="shared" si="1"/>
        <v>RO</v>
      </c>
      <c r="S40" s="77">
        <f t="shared" si="2"/>
        <v>86.171014881134866</v>
      </c>
      <c r="T40" s="17">
        <f t="shared" si="3"/>
        <v>15</v>
      </c>
      <c r="U40" s="48" t="str">
        <f t="shared" si="4"/>
        <v>Insurance Europe</v>
      </c>
      <c r="V40" s="78">
        <f t="shared" si="5"/>
        <v>1827.5037351096296</v>
      </c>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row>
    <row r="41" spans="1:130" s="1" customFormat="1" ht="22.5" customHeight="1" x14ac:dyDescent="0.2">
      <c r="A41" s="327" t="s">
        <v>86</v>
      </c>
      <c r="B41" s="327"/>
      <c r="C41" s="327"/>
      <c r="D41" s="327"/>
      <c r="E41" s="327"/>
      <c r="F41" s="327"/>
      <c r="G41" s="327"/>
      <c r="H41" s="327"/>
      <c r="I41" s="327"/>
      <c r="J41" s="327"/>
      <c r="K41" s="327"/>
      <c r="L41" s="327"/>
      <c r="M41" s="327"/>
      <c r="N41" s="327"/>
      <c r="O41" s="21"/>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row>
    <row r="42" spans="1:130" s="1" customFormat="1" x14ac:dyDescent="0.2">
      <c r="A42" s="63"/>
      <c r="B42" s="63"/>
      <c r="C42" s="63"/>
      <c r="D42" s="63"/>
      <c r="E42" s="63"/>
      <c r="F42" s="63"/>
      <c r="G42" s="63"/>
      <c r="H42" s="63"/>
      <c r="I42" s="63"/>
      <c r="J42" s="63"/>
      <c r="K42" s="63"/>
      <c r="L42" s="63"/>
      <c r="M42" s="63"/>
      <c r="N42" s="63"/>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row>
    <row r="43" spans="1:130" s="21" customFormat="1" ht="11.25" customHeight="1" x14ac:dyDescent="0.2">
      <c r="A43" s="63"/>
      <c r="B43" s="329" t="s">
        <v>133</v>
      </c>
      <c r="C43" s="329"/>
      <c r="D43" s="329"/>
      <c r="E43" s="329"/>
      <c r="F43" s="329"/>
      <c r="G43" s="329"/>
      <c r="H43" s="329"/>
      <c r="I43" s="329"/>
      <c r="J43" s="329"/>
      <c r="K43" s="329"/>
      <c r="L43" s="329"/>
      <c r="M43" s="329"/>
      <c r="N43" s="63"/>
      <c r="O43" s="1"/>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c r="CC43" s="49"/>
      <c r="CD43" s="49"/>
      <c r="CE43" s="49"/>
      <c r="CF43" s="49"/>
      <c r="CG43" s="49"/>
      <c r="CH43" s="49"/>
      <c r="CI43" s="49"/>
      <c r="CJ43" s="49"/>
      <c r="CK43" s="49"/>
      <c r="CL43" s="49"/>
      <c r="CM43" s="49"/>
      <c r="CN43" s="49"/>
      <c r="CO43" s="49"/>
      <c r="CP43" s="49"/>
      <c r="CQ43" s="49"/>
      <c r="CR43" s="49"/>
      <c r="CS43" s="49"/>
      <c r="CT43" s="49"/>
      <c r="CU43" s="49"/>
      <c r="CV43" s="49"/>
      <c r="CW43" s="49"/>
      <c r="CX43" s="49"/>
      <c r="CY43" s="49"/>
      <c r="CZ43" s="49"/>
      <c r="DA43" s="49"/>
      <c r="DB43" s="49"/>
      <c r="DC43" s="49"/>
      <c r="DD43" s="49"/>
      <c r="DE43" s="49"/>
      <c r="DF43" s="49"/>
      <c r="DG43" s="49"/>
      <c r="DH43" s="49"/>
      <c r="DI43" s="49"/>
      <c r="DJ43" s="49"/>
      <c r="DK43" s="49"/>
      <c r="DL43" s="49"/>
      <c r="DM43" s="49"/>
      <c r="DN43" s="49"/>
      <c r="DO43" s="49"/>
      <c r="DP43" s="49"/>
      <c r="DQ43" s="49"/>
      <c r="DR43" s="49"/>
      <c r="DS43" s="49"/>
      <c r="DT43" s="49"/>
      <c r="DU43" s="49"/>
      <c r="DV43" s="49"/>
      <c r="DW43" s="49"/>
      <c r="DX43" s="49"/>
      <c r="DY43" s="49"/>
      <c r="DZ43" s="49"/>
    </row>
    <row r="44" spans="1:130" s="1" customFormat="1" x14ac:dyDescent="0.2">
      <c r="A44" s="25"/>
      <c r="B44" s="123"/>
      <c r="C44" s="147"/>
      <c r="D44" s="147"/>
      <c r="E44" s="147"/>
      <c r="F44" s="147"/>
      <c r="G44" s="147"/>
      <c r="H44" s="147"/>
      <c r="I44" s="147"/>
      <c r="J44" s="147"/>
      <c r="K44" s="148"/>
      <c r="L44" s="123"/>
      <c r="M44" s="123"/>
      <c r="N44" s="45"/>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row>
    <row r="45" spans="1:130" s="1" customFormat="1" x14ac:dyDescent="0.2">
      <c r="A45" s="25"/>
      <c r="B45" s="123"/>
      <c r="C45" s="147"/>
      <c r="D45" s="147"/>
      <c r="E45" s="147"/>
      <c r="F45" s="147"/>
      <c r="G45" s="147"/>
      <c r="H45" s="147"/>
      <c r="I45" s="147"/>
      <c r="J45" s="147"/>
      <c r="K45" s="148"/>
      <c r="L45" s="123"/>
      <c r="M45" s="123"/>
      <c r="N45" s="45"/>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row>
    <row r="46" spans="1:130" s="1" customFormat="1" x14ac:dyDescent="0.2">
      <c r="A46" s="25"/>
      <c r="B46" s="123"/>
      <c r="C46" s="147"/>
      <c r="D46" s="147"/>
      <c r="E46" s="147"/>
      <c r="F46" s="147"/>
      <c r="G46" s="147"/>
      <c r="H46" s="147"/>
      <c r="I46" s="147"/>
      <c r="J46" s="147"/>
      <c r="K46" s="148"/>
      <c r="L46" s="123"/>
      <c r="M46" s="123"/>
      <c r="N46" s="45"/>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row>
    <row r="47" spans="1:130" s="1" customFormat="1" x14ac:dyDescent="0.2">
      <c r="A47" s="25"/>
      <c r="B47" s="123"/>
      <c r="C47" s="147"/>
      <c r="D47" s="147"/>
      <c r="E47" s="147"/>
      <c r="F47" s="147"/>
      <c r="G47" s="147"/>
      <c r="H47" s="147"/>
      <c r="I47" s="147"/>
      <c r="J47" s="147"/>
      <c r="K47" s="148"/>
      <c r="L47" s="123"/>
      <c r="M47" s="123"/>
      <c r="N47" s="45"/>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row>
    <row r="48" spans="1:130" s="1" customFormat="1" x14ac:dyDescent="0.2">
      <c r="A48" s="25"/>
      <c r="B48" s="123"/>
      <c r="C48" s="147"/>
      <c r="D48" s="147"/>
      <c r="E48" s="147"/>
      <c r="F48" s="147"/>
      <c r="G48" s="147"/>
      <c r="H48" s="147"/>
      <c r="I48" s="147"/>
      <c r="J48" s="147"/>
      <c r="K48" s="148"/>
      <c r="L48" s="123"/>
      <c r="M48" s="123"/>
      <c r="N48" s="45"/>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row>
    <row r="49" spans="1:130" s="1" customFormat="1" x14ac:dyDescent="0.2">
      <c r="A49" s="25"/>
      <c r="B49" s="123"/>
      <c r="C49" s="147"/>
      <c r="D49" s="147"/>
      <c r="E49" s="147"/>
      <c r="F49" s="147"/>
      <c r="G49" s="147"/>
      <c r="H49" s="147"/>
      <c r="I49" s="147"/>
      <c r="J49" s="147"/>
      <c r="K49" s="148"/>
      <c r="L49" s="123"/>
      <c r="M49" s="123"/>
      <c r="N49" s="45"/>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row>
    <row r="50" spans="1:130" s="1" customFormat="1" x14ac:dyDescent="0.2">
      <c r="A50" s="25"/>
      <c r="B50" s="123"/>
      <c r="C50" s="147"/>
      <c r="D50" s="147"/>
      <c r="E50" s="147"/>
      <c r="F50" s="147"/>
      <c r="G50" s="147"/>
      <c r="H50" s="147"/>
      <c r="I50" s="147"/>
      <c r="J50" s="147"/>
      <c r="K50" s="148"/>
      <c r="L50" s="123"/>
      <c r="M50" s="123"/>
      <c r="N50" s="45"/>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row>
    <row r="51" spans="1:130" s="1" customFormat="1" x14ac:dyDescent="0.2">
      <c r="A51" s="25"/>
      <c r="B51" s="123"/>
      <c r="C51" s="147"/>
      <c r="D51" s="147"/>
      <c r="E51" s="147"/>
      <c r="F51" s="147"/>
      <c r="G51" s="147"/>
      <c r="H51" s="147"/>
      <c r="I51" s="147"/>
      <c r="J51" s="147"/>
      <c r="K51" s="148"/>
      <c r="L51" s="123"/>
      <c r="M51" s="123"/>
      <c r="N51" s="45"/>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row>
    <row r="52" spans="1:130" s="1" customFormat="1" x14ac:dyDescent="0.2">
      <c r="A52" s="25"/>
      <c r="B52" s="123"/>
      <c r="C52" s="147"/>
      <c r="D52" s="147"/>
      <c r="E52" s="147"/>
      <c r="F52" s="147"/>
      <c r="G52" s="147"/>
      <c r="H52" s="147"/>
      <c r="I52" s="147"/>
      <c r="J52" s="147"/>
      <c r="K52" s="148"/>
      <c r="L52" s="123"/>
      <c r="M52" s="123"/>
      <c r="N52" s="45"/>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row>
    <row r="53" spans="1:130" s="1" customFormat="1" x14ac:dyDescent="0.2">
      <c r="A53" s="25"/>
      <c r="B53" s="123"/>
      <c r="C53" s="147"/>
      <c r="D53" s="147"/>
      <c r="E53" s="147"/>
      <c r="F53" s="147"/>
      <c r="G53" s="147"/>
      <c r="H53" s="147"/>
      <c r="I53" s="147"/>
      <c r="J53" s="147"/>
      <c r="K53" s="148"/>
      <c r="L53" s="123"/>
      <c r="M53" s="123"/>
      <c r="N53" s="45"/>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row>
    <row r="54" spans="1:130" s="1" customFormat="1" x14ac:dyDescent="0.2">
      <c r="A54" s="25"/>
      <c r="B54" s="123"/>
      <c r="C54" s="147"/>
      <c r="D54" s="147"/>
      <c r="E54" s="147"/>
      <c r="F54" s="147"/>
      <c r="G54" s="147"/>
      <c r="H54" s="147"/>
      <c r="I54" s="147"/>
      <c r="J54" s="147"/>
      <c r="K54" s="148"/>
      <c r="L54" s="123"/>
      <c r="M54" s="123"/>
      <c r="N54" s="45"/>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row>
    <row r="55" spans="1:130" s="1" customFormat="1" x14ac:dyDescent="0.2">
      <c r="A55" s="25"/>
      <c r="B55" s="123"/>
      <c r="C55" s="147"/>
      <c r="D55" s="147"/>
      <c r="E55" s="147"/>
      <c r="F55" s="147"/>
      <c r="G55" s="147"/>
      <c r="H55" s="147"/>
      <c r="I55" s="147"/>
      <c r="J55" s="147"/>
      <c r="K55" s="148"/>
      <c r="L55" s="123"/>
      <c r="M55" s="123"/>
      <c r="N55" s="45"/>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row>
    <row r="56" spans="1:130" s="1" customFormat="1" x14ac:dyDescent="0.2">
      <c r="A56" s="25"/>
      <c r="B56" s="123"/>
      <c r="C56" s="147"/>
      <c r="D56" s="147"/>
      <c r="E56" s="147"/>
      <c r="F56" s="147"/>
      <c r="G56" s="147"/>
      <c r="H56" s="147"/>
      <c r="I56" s="147"/>
      <c r="J56" s="147"/>
      <c r="K56" s="148"/>
      <c r="L56" s="123"/>
      <c r="M56" s="123"/>
      <c r="N56" s="45"/>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row>
    <row r="57" spans="1:130" s="1" customFormat="1" x14ac:dyDescent="0.2">
      <c r="A57" s="25"/>
      <c r="B57" s="123"/>
      <c r="C57" s="147"/>
      <c r="D57" s="147"/>
      <c r="E57" s="147"/>
      <c r="F57" s="147"/>
      <c r="G57" s="147"/>
      <c r="H57" s="147"/>
      <c r="I57" s="147"/>
      <c r="J57" s="147"/>
      <c r="K57" s="148"/>
      <c r="L57" s="123"/>
      <c r="M57" s="123"/>
      <c r="N57" s="45"/>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row>
    <row r="58" spans="1:130" s="1" customFormat="1" x14ac:dyDescent="0.2">
      <c r="A58" s="25"/>
      <c r="B58" s="123"/>
      <c r="C58" s="147"/>
      <c r="D58" s="147"/>
      <c r="E58" s="147"/>
      <c r="F58" s="147"/>
      <c r="G58" s="147"/>
      <c r="H58" s="147"/>
      <c r="I58" s="147"/>
      <c r="J58" s="147"/>
      <c r="K58" s="148"/>
      <c r="L58" s="123"/>
      <c r="M58" s="123"/>
      <c r="N58" s="45"/>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row>
    <row r="59" spans="1:130" s="1" customFormat="1" x14ac:dyDescent="0.2">
      <c r="A59" s="25"/>
      <c r="B59" s="123"/>
      <c r="C59" s="147"/>
      <c r="D59" s="147"/>
      <c r="E59" s="147"/>
      <c r="F59" s="147"/>
      <c r="G59" s="147"/>
      <c r="H59" s="147"/>
      <c r="I59" s="147"/>
      <c r="J59" s="147"/>
      <c r="K59" s="148"/>
      <c r="L59" s="123"/>
      <c r="M59" s="123"/>
      <c r="N59" s="45"/>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row>
    <row r="60" spans="1:130" s="1" customFormat="1" x14ac:dyDescent="0.2">
      <c r="A60" s="25"/>
      <c r="B60" s="25"/>
      <c r="C60" s="79"/>
      <c r="D60" s="79"/>
      <c r="E60" s="79"/>
      <c r="F60" s="79"/>
      <c r="G60" s="79"/>
      <c r="H60" s="79"/>
      <c r="I60" s="79"/>
      <c r="J60" s="79"/>
      <c r="K60" s="80"/>
      <c r="L60" s="45"/>
      <c r="M60" s="45"/>
      <c r="N60" s="45"/>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row>
    <row r="61" spans="1:130" s="1" customFormat="1" x14ac:dyDescent="0.2">
      <c r="A61" s="45"/>
      <c r="B61" s="329" t="s">
        <v>134</v>
      </c>
      <c r="C61" s="329"/>
      <c r="D61" s="329"/>
      <c r="E61" s="329"/>
      <c r="F61" s="329"/>
      <c r="G61" s="329"/>
      <c r="H61" s="329"/>
      <c r="I61" s="329"/>
      <c r="J61" s="329"/>
      <c r="K61" s="329"/>
      <c r="L61" s="329"/>
      <c r="M61" s="329"/>
      <c r="N61" s="45"/>
      <c r="O61" s="21"/>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row>
    <row r="62" spans="1:130" s="1" customFormat="1" x14ac:dyDescent="0.2">
      <c r="A62" s="21"/>
      <c r="B62" s="121"/>
      <c r="C62" s="121"/>
      <c r="D62" s="121"/>
      <c r="E62" s="121"/>
      <c r="F62" s="121"/>
      <c r="G62" s="121"/>
      <c r="H62" s="121"/>
      <c r="I62" s="121"/>
      <c r="J62" s="121"/>
      <c r="K62" s="121"/>
      <c r="L62" s="121"/>
      <c r="M62" s="121"/>
      <c r="N62" s="21"/>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row>
    <row r="63" spans="1:130" s="21" customFormat="1" x14ac:dyDescent="0.2">
      <c r="B63" s="121"/>
      <c r="C63" s="121"/>
      <c r="D63" s="121"/>
      <c r="E63" s="121"/>
      <c r="F63" s="121"/>
      <c r="G63" s="121"/>
      <c r="H63" s="121"/>
      <c r="I63" s="121"/>
      <c r="J63" s="121"/>
      <c r="K63" s="121"/>
      <c r="L63" s="121"/>
      <c r="M63" s="121"/>
      <c r="O63" s="1"/>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c r="CC63" s="49"/>
      <c r="CD63" s="49"/>
      <c r="CE63" s="49"/>
      <c r="CF63" s="49"/>
      <c r="CG63" s="49"/>
      <c r="CH63" s="49"/>
      <c r="CI63" s="49"/>
      <c r="CJ63" s="49"/>
      <c r="CK63" s="49"/>
      <c r="CL63" s="49"/>
      <c r="CM63" s="49"/>
      <c r="CN63" s="49"/>
      <c r="CO63" s="49"/>
      <c r="CP63" s="49"/>
      <c r="CQ63" s="49"/>
      <c r="CR63" s="49"/>
      <c r="CS63" s="49"/>
      <c r="CT63" s="49"/>
      <c r="CU63" s="49"/>
      <c r="CV63" s="49"/>
      <c r="CW63" s="49"/>
      <c r="CX63" s="49"/>
      <c r="CY63" s="49"/>
      <c r="CZ63" s="49"/>
      <c r="DA63" s="49"/>
      <c r="DB63" s="49"/>
      <c r="DC63" s="49"/>
      <c r="DD63" s="49"/>
      <c r="DE63" s="49"/>
      <c r="DF63" s="49"/>
      <c r="DG63" s="49"/>
      <c r="DH63" s="49"/>
      <c r="DI63" s="49"/>
      <c r="DJ63" s="49"/>
      <c r="DK63" s="49"/>
      <c r="DL63" s="49"/>
      <c r="DM63" s="49"/>
      <c r="DN63" s="49"/>
      <c r="DO63" s="49"/>
      <c r="DP63" s="49"/>
      <c r="DQ63" s="49"/>
      <c r="DR63" s="49"/>
      <c r="DS63" s="49"/>
      <c r="DT63" s="49"/>
      <c r="DU63" s="49"/>
      <c r="DV63" s="49"/>
      <c r="DW63" s="49"/>
      <c r="DX63" s="49"/>
      <c r="DY63" s="49"/>
      <c r="DZ63" s="49"/>
    </row>
    <row r="64" spans="1:130" s="1" customFormat="1" x14ac:dyDescent="0.2">
      <c r="A64" s="21"/>
      <c r="B64" s="121"/>
      <c r="C64" s="121"/>
      <c r="D64" s="121"/>
      <c r="E64" s="121"/>
      <c r="F64" s="121"/>
      <c r="G64" s="121"/>
      <c r="H64" s="121"/>
      <c r="I64" s="121"/>
      <c r="J64" s="121"/>
      <c r="K64" s="121"/>
      <c r="L64" s="121"/>
      <c r="M64" s="121"/>
      <c r="N64" s="21"/>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row>
    <row r="65" spans="1:130" s="1" customFormat="1" x14ac:dyDescent="0.2">
      <c r="A65" s="21"/>
      <c r="B65" s="121"/>
      <c r="C65" s="121"/>
      <c r="D65" s="121"/>
      <c r="E65" s="121"/>
      <c r="F65" s="121"/>
      <c r="G65" s="121"/>
      <c r="H65" s="121"/>
      <c r="I65" s="121"/>
      <c r="J65" s="121"/>
      <c r="K65" s="121"/>
      <c r="L65" s="121"/>
      <c r="M65" s="121"/>
      <c r="N65" s="21"/>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row>
    <row r="66" spans="1:130" s="1" customFormat="1" x14ac:dyDescent="0.2">
      <c r="A66" s="21"/>
      <c r="B66" s="121"/>
      <c r="C66" s="121"/>
      <c r="D66" s="121"/>
      <c r="E66" s="121"/>
      <c r="F66" s="121"/>
      <c r="G66" s="121"/>
      <c r="H66" s="121"/>
      <c r="I66" s="121"/>
      <c r="J66" s="121"/>
      <c r="K66" s="121"/>
      <c r="L66" s="121"/>
      <c r="M66" s="121"/>
      <c r="N66" s="21"/>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row>
    <row r="67" spans="1:130" s="1" customFormat="1" x14ac:dyDescent="0.2">
      <c r="A67" s="21"/>
      <c r="B67" s="121"/>
      <c r="C67" s="121"/>
      <c r="D67" s="121"/>
      <c r="E67" s="121"/>
      <c r="F67" s="121"/>
      <c r="G67" s="121"/>
      <c r="H67" s="121"/>
      <c r="I67" s="121"/>
      <c r="J67" s="121"/>
      <c r="K67" s="121"/>
      <c r="L67" s="121"/>
      <c r="M67" s="121"/>
      <c r="N67" s="21"/>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row>
    <row r="68" spans="1:130" s="1" customFormat="1" x14ac:dyDescent="0.2">
      <c r="A68" s="21"/>
      <c r="B68" s="121"/>
      <c r="C68" s="121"/>
      <c r="D68" s="121"/>
      <c r="E68" s="121"/>
      <c r="F68" s="121"/>
      <c r="G68" s="121"/>
      <c r="H68" s="121"/>
      <c r="I68" s="121"/>
      <c r="J68" s="121"/>
      <c r="K68" s="121"/>
      <c r="L68" s="121"/>
      <c r="M68" s="121"/>
      <c r="N68" s="21"/>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row>
    <row r="69" spans="1:130" s="1" customFormat="1" x14ac:dyDescent="0.2">
      <c r="A69" s="21"/>
      <c r="B69" s="121"/>
      <c r="C69" s="121"/>
      <c r="D69" s="121"/>
      <c r="E69" s="121"/>
      <c r="F69" s="121"/>
      <c r="G69" s="121"/>
      <c r="H69" s="121"/>
      <c r="I69" s="121"/>
      <c r="J69" s="121"/>
      <c r="K69" s="121"/>
      <c r="L69" s="121"/>
      <c r="M69" s="121"/>
      <c r="N69" s="21"/>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row>
    <row r="70" spans="1:130" s="1" customFormat="1" x14ac:dyDescent="0.2">
      <c r="A70" s="21"/>
      <c r="B70" s="121"/>
      <c r="C70" s="121"/>
      <c r="D70" s="121"/>
      <c r="E70" s="121"/>
      <c r="F70" s="121"/>
      <c r="G70" s="121"/>
      <c r="H70" s="121"/>
      <c r="I70" s="121"/>
      <c r="J70" s="121"/>
      <c r="K70" s="121"/>
      <c r="L70" s="121"/>
      <c r="M70" s="121"/>
      <c r="N70" s="21"/>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row>
    <row r="71" spans="1:130" s="1" customFormat="1" x14ac:dyDescent="0.2">
      <c r="A71" s="21"/>
      <c r="B71" s="121"/>
      <c r="C71" s="121"/>
      <c r="D71" s="121"/>
      <c r="E71" s="121"/>
      <c r="F71" s="121"/>
      <c r="G71" s="121"/>
      <c r="H71" s="121"/>
      <c r="I71" s="121"/>
      <c r="J71" s="121"/>
      <c r="K71" s="121"/>
      <c r="L71" s="121"/>
      <c r="M71" s="121"/>
      <c r="N71" s="21"/>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row>
    <row r="72" spans="1:130" s="1" customFormat="1" x14ac:dyDescent="0.2">
      <c r="A72" s="21"/>
      <c r="B72" s="121"/>
      <c r="C72" s="121"/>
      <c r="D72" s="121"/>
      <c r="E72" s="121"/>
      <c r="F72" s="121"/>
      <c r="G72" s="121"/>
      <c r="H72" s="121"/>
      <c r="I72" s="121"/>
      <c r="J72" s="121"/>
      <c r="K72" s="121"/>
      <c r="L72" s="121"/>
      <c r="M72" s="121"/>
      <c r="N72" s="21"/>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row>
    <row r="73" spans="1:130" s="1" customFormat="1" x14ac:dyDescent="0.2">
      <c r="A73" s="21"/>
      <c r="B73" s="121"/>
      <c r="C73" s="121"/>
      <c r="D73" s="121"/>
      <c r="E73" s="121"/>
      <c r="F73" s="121"/>
      <c r="G73" s="121"/>
      <c r="H73" s="121"/>
      <c r="I73" s="121"/>
      <c r="J73" s="121"/>
      <c r="K73" s="121"/>
      <c r="L73" s="121"/>
      <c r="M73" s="121"/>
      <c r="N73" s="21"/>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row>
    <row r="74" spans="1:130" s="1" customFormat="1" x14ac:dyDescent="0.2">
      <c r="A74" s="21"/>
      <c r="B74" s="121"/>
      <c r="C74" s="121"/>
      <c r="D74" s="121"/>
      <c r="E74" s="121"/>
      <c r="F74" s="121"/>
      <c r="G74" s="121"/>
      <c r="H74" s="121"/>
      <c r="I74" s="121"/>
      <c r="J74" s="121"/>
      <c r="K74" s="121"/>
      <c r="L74" s="121"/>
      <c r="M74" s="121"/>
      <c r="N74" s="21"/>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row>
    <row r="75" spans="1:130" s="1" customFormat="1" x14ac:dyDescent="0.2">
      <c r="A75" s="21"/>
      <c r="B75" s="121"/>
      <c r="C75" s="121"/>
      <c r="D75" s="121"/>
      <c r="E75" s="121"/>
      <c r="F75" s="121"/>
      <c r="G75" s="121"/>
      <c r="H75" s="121"/>
      <c r="I75" s="121"/>
      <c r="J75" s="121"/>
      <c r="K75" s="121"/>
      <c r="L75" s="121"/>
      <c r="M75" s="121"/>
      <c r="N75" s="21"/>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row>
    <row r="76" spans="1:130" s="1" customFormat="1" x14ac:dyDescent="0.2">
      <c r="A76" s="21"/>
      <c r="B76" s="121"/>
      <c r="C76" s="121"/>
      <c r="D76" s="121"/>
      <c r="E76" s="121"/>
      <c r="F76" s="121"/>
      <c r="G76" s="121"/>
      <c r="H76" s="121"/>
      <c r="I76" s="121"/>
      <c r="J76" s="121"/>
      <c r="K76" s="121"/>
      <c r="L76" s="121"/>
      <c r="M76" s="121"/>
      <c r="N76" s="21"/>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row>
    <row r="77" spans="1:130" s="1" customFormat="1" x14ac:dyDescent="0.2">
      <c r="A77" s="21"/>
      <c r="B77" s="121"/>
      <c r="C77" s="121"/>
      <c r="D77" s="121"/>
      <c r="E77" s="121"/>
      <c r="F77" s="121"/>
      <c r="G77" s="121"/>
      <c r="H77" s="121"/>
      <c r="I77" s="121"/>
      <c r="J77" s="121"/>
      <c r="K77" s="121"/>
      <c r="L77" s="121"/>
      <c r="M77" s="121"/>
      <c r="N77" s="21"/>
      <c r="R77" s="202"/>
      <c r="S77" s="202"/>
      <c r="T77" s="202"/>
      <c r="U77" s="20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row>
    <row r="78" spans="1:130" s="1" customFormat="1" x14ac:dyDescent="0.2">
      <c r="C78" s="21"/>
      <c r="D78" s="21"/>
      <c r="E78" s="21"/>
      <c r="F78" s="21"/>
      <c r="G78" s="21"/>
      <c r="H78" s="21"/>
      <c r="I78" s="21"/>
      <c r="J78" s="21"/>
      <c r="K78" s="21"/>
      <c r="L78" s="323" t="s">
        <v>110</v>
      </c>
      <c r="M78" s="323"/>
      <c r="N78" s="21"/>
      <c r="P78" s="4"/>
      <c r="Q78" s="74"/>
      <c r="R78" s="74"/>
      <c r="S78" s="4"/>
      <c r="T78" s="12"/>
      <c r="U78" s="9"/>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row>
    <row r="79" spans="1:130" s="1" customFormat="1" x14ac:dyDescent="0.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row>
    <row r="80" spans="1:130" s="1" customFormat="1" ht="12" x14ac:dyDescent="0.25">
      <c r="A80" s="295" t="s">
        <v>122</v>
      </c>
      <c r="B80" s="295"/>
      <c r="C80" s="295"/>
      <c r="D80" s="295"/>
      <c r="E80" s="295"/>
      <c r="F80" s="295"/>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row>
    <row r="81" spans="1:132" s="1" customFormat="1" x14ac:dyDescent="0.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row>
    <row r="82" spans="1:132" s="1" customFormat="1" x14ac:dyDescent="0.2">
      <c r="A82" s="325" t="s">
        <v>110</v>
      </c>
      <c r="B82" s="326"/>
      <c r="C82" s="313" t="s">
        <v>83</v>
      </c>
      <c r="D82" s="314"/>
      <c r="E82" s="314"/>
      <c r="F82" s="314"/>
      <c r="G82" s="314"/>
      <c r="H82" s="314"/>
      <c r="I82" s="314"/>
      <c r="J82" s="314"/>
      <c r="K82" s="314"/>
      <c r="L82" s="315"/>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row>
    <row r="83" spans="1:132" s="1" customFormat="1" ht="10.8" thickBot="1" x14ac:dyDescent="0.25">
      <c r="A83" s="293" t="s">
        <v>4</v>
      </c>
      <c r="B83" s="324"/>
      <c r="C83" s="105">
        <f t="shared" ref="C83:L83" si="7">C7</f>
        <v>2002</v>
      </c>
      <c r="D83" s="106">
        <f t="shared" si="7"/>
        <v>2003</v>
      </c>
      <c r="E83" s="106">
        <f t="shared" si="7"/>
        <v>2004</v>
      </c>
      <c r="F83" s="106">
        <f t="shared" si="7"/>
        <v>2005</v>
      </c>
      <c r="G83" s="106">
        <f t="shared" si="7"/>
        <v>2006</v>
      </c>
      <c r="H83" s="106">
        <f t="shared" si="7"/>
        <v>2007</v>
      </c>
      <c r="I83" s="106">
        <f t="shared" si="7"/>
        <v>2008</v>
      </c>
      <c r="J83" s="106">
        <f t="shared" si="7"/>
        <v>2009</v>
      </c>
      <c r="K83" s="106">
        <f t="shared" si="7"/>
        <v>2010</v>
      </c>
      <c r="L83" s="107">
        <f t="shared" si="7"/>
        <v>2011</v>
      </c>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row>
    <row r="84" spans="1:132" s="1" customFormat="1" x14ac:dyDescent="0.2">
      <c r="A84" s="6" t="s">
        <v>5</v>
      </c>
      <c r="B84" s="89" t="s">
        <v>6</v>
      </c>
      <c r="C84" s="83">
        <v>5.7203309130945013E-2</v>
      </c>
      <c r="D84" s="84">
        <v>5.8347703959181499E-2</v>
      </c>
      <c r="E84" s="84">
        <v>5.9537859414983227E-2</v>
      </c>
      <c r="F84" s="84">
        <v>6.2366612108623515E-2</v>
      </c>
      <c r="G84" s="84">
        <v>6.0181172778143451E-2</v>
      </c>
      <c r="H84" s="84">
        <v>5.7930120378162454E-2</v>
      </c>
      <c r="I84" s="84">
        <v>5.7345119723057093E-2</v>
      </c>
      <c r="J84" s="84">
        <v>5.9442116812903088E-2</v>
      </c>
      <c r="K84" s="84">
        <v>5.846082831203829E-2</v>
      </c>
      <c r="L84" s="152">
        <v>5.4710081792436888E-2</v>
      </c>
      <c r="Q84" s="2">
        <v>1</v>
      </c>
      <c r="R84" s="218" t="str">
        <f t="shared" ref="R84:R116" si="8">VLOOKUP($Q84,$T$84:$V$116,2,FALSE)</f>
        <v>LI</v>
      </c>
      <c r="S84" s="35">
        <f>VLOOKUP($Q84,$T$84:$V$116,3,FALSE)</f>
        <v>0.92376572434654547</v>
      </c>
      <c r="T84" s="65">
        <f>RANK(V84,$V$84:$V$116)</f>
        <v>17</v>
      </c>
      <c r="U84" s="29" t="str">
        <f t="shared" ref="U84:U116" si="9">A84</f>
        <v>AT</v>
      </c>
      <c r="V84" s="36">
        <f t="shared" ref="V84:V116" si="10">L84</f>
        <v>5.4710081792436888E-2</v>
      </c>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row>
    <row r="85" spans="1:132" s="1" customFormat="1" x14ac:dyDescent="0.2">
      <c r="A85" s="6" t="s">
        <v>7</v>
      </c>
      <c r="B85" s="46" t="s">
        <v>8</v>
      </c>
      <c r="C85" s="83">
        <v>8.3031792122701217E-2</v>
      </c>
      <c r="D85" s="84">
        <v>9.3330967529340197E-2</v>
      </c>
      <c r="E85" s="84">
        <v>9.7556705242595784E-2</v>
      </c>
      <c r="F85" s="84">
        <v>0.11149669616227528</v>
      </c>
      <c r="G85" s="84">
        <v>9.2491586398978767E-2</v>
      </c>
      <c r="H85" s="84">
        <v>9.2887452913062246E-2</v>
      </c>
      <c r="I85" s="84">
        <v>8.4526885600866117E-2</v>
      </c>
      <c r="J85" s="84">
        <v>8.3454282419294729E-2</v>
      </c>
      <c r="K85" s="84">
        <v>8.3150579150579149E-2</v>
      </c>
      <c r="L85" s="152">
        <v>7.8972571626342497E-2</v>
      </c>
      <c r="Q85" s="2">
        <v>2</v>
      </c>
      <c r="R85" s="219" t="str">
        <f t="shared" si="8"/>
        <v>NL</v>
      </c>
      <c r="S85" s="41">
        <f t="shared" ref="S85:S116" si="11">VLOOKUP($Q85,$T$84:$V$116,3,FALSE)</f>
        <v>0.13082131424499105</v>
      </c>
      <c r="T85" s="4">
        <f t="shared" ref="T85:T116" si="12">RANK(V85,$V$84:$V$116)</f>
        <v>8</v>
      </c>
      <c r="U85" s="12" t="str">
        <f t="shared" si="9"/>
        <v>BE</v>
      </c>
      <c r="V85" s="42">
        <f t="shared" si="10"/>
        <v>7.8972571626342497E-2</v>
      </c>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row>
    <row r="86" spans="1:132" s="1" customFormat="1" x14ac:dyDescent="0.2">
      <c r="A86" s="6" t="s">
        <v>9</v>
      </c>
      <c r="B86" s="46" t="s">
        <v>10</v>
      </c>
      <c r="C86" s="83">
        <v>1.6165678143623623E-2</v>
      </c>
      <c r="D86" s="84">
        <v>1.6138298646127591E-2</v>
      </c>
      <c r="E86" s="84">
        <v>1.8864904106173416E-2</v>
      </c>
      <c r="F86" s="84">
        <v>2.0534831832096565E-2</v>
      </c>
      <c r="G86" s="84">
        <v>2.4291117655513606E-2</v>
      </c>
      <c r="H86" s="84">
        <v>2.5078185406484883E-2</v>
      </c>
      <c r="I86" s="84">
        <v>2.5827626109758559E-2</v>
      </c>
      <c r="J86" s="84">
        <v>2.4329194311930345E-2</v>
      </c>
      <c r="K86" s="84">
        <v>2.2772012474354481E-2</v>
      </c>
      <c r="L86" s="152">
        <v>2.1101867796990328E-2</v>
      </c>
      <c r="Q86" s="2">
        <v>3</v>
      </c>
      <c r="R86" s="219" t="str">
        <f t="shared" si="8"/>
        <v>UK</v>
      </c>
      <c r="S86" s="41">
        <f t="shared" si="11"/>
        <v>0.12217388045915721</v>
      </c>
      <c r="T86" s="4">
        <f t="shared" si="12"/>
        <v>29</v>
      </c>
      <c r="U86" s="12" t="str">
        <f t="shared" si="9"/>
        <v>BG</v>
      </c>
      <c r="V86" s="42">
        <f t="shared" si="10"/>
        <v>2.1101867796990328E-2</v>
      </c>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row>
    <row r="87" spans="1:132" s="1" customFormat="1" x14ac:dyDescent="0.2">
      <c r="A87" s="6" t="s">
        <v>11</v>
      </c>
      <c r="B87" s="46" t="s">
        <v>12</v>
      </c>
      <c r="C87" s="83">
        <v>0.11869900206002428</v>
      </c>
      <c r="D87" s="84">
        <v>0.11447671313116833</v>
      </c>
      <c r="E87" s="84">
        <v>0.10886911094252315</v>
      </c>
      <c r="F87" s="84">
        <v>0.10554219866473258</v>
      </c>
      <c r="G87" s="84">
        <v>9.7065985190156592E-2</v>
      </c>
      <c r="H87" s="84">
        <v>9.152728310831755E-2</v>
      </c>
      <c r="I87" s="84">
        <v>9.3735634329001852E-2</v>
      </c>
      <c r="J87" s="84">
        <v>9.6715996004737528E-2</v>
      </c>
      <c r="K87" s="84">
        <v>9.5886120584424375E-2</v>
      </c>
      <c r="L87" s="152">
        <v>9.5182377953261302E-2</v>
      </c>
      <c r="Q87" s="2">
        <v>4</v>
      </c>
      <c r="R87" s="219" t="str">
        <f t="shared" si="8"/>
        <v>FI</v>
      </c>
      <c r="S87" s="41">
        <f t="shared" si="11"/>
        <v>9.5757537376839813E-2</v>
      </c>
      <c r="T87" s="4">
        <f t="shared" si="12"/>
        <v>5</v>
      </c>
      <c r="U87" s="12" t="str">
        <f t="shared" si="9"/>
        <v>CH</v>
      </c>
      <c r="V87" s="42">
        <f t="shared" si="10"/>
        <v>9.5182377953261302E-2</v>
      </c>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row>
    <row r="88" spans="1:132" s="1" customFormat="1" x14ac:dyDescent="0.2">
      <c r="A88" s="6" t="s">
        <v>13</v>
      </c>
      <c r="B88" s="46" t="s">
        <v>14</v>
      </c>
      <c r="C88" s="83">
        <v>4.0965698351246714E-2</v>
      </c>
      <c r="D88" s="84">
        <v>4.5173585488493415E-2</v>
      </c>
      <c r="E88" s="84">
        <v>4.3619244204509369E-2</v>
      </c>
      <c r="F88" s="84">
        <v>4.3698430674648112E-2</v>
      </c>
      <c r="G88" s="84">
        <v>4.4022085136839237E-2</v>
      </c>
      <c r="H88" s="84">
        <v>4.4923497783227996E-2</v>
      </c>
      <c r="I88" s="84">
        <v>4.5029288166415077E-2</v>
      </c>
      <c r="J88" s="84">
        <v>4.833429258017622E-2</v>
      </c>
      <c r="K88" s="84">
        <v>4.8506721820062049E-2</v>
      </c>
      <c r="L88" s="152">
        <v>4.7165351265065936E-2</v>
      </c>
      <c r="Q88" s="2">
        <v>5</v>
      </c>
      <c r="R88" s="219" t="str">
        <f t="shared" si="8"/>
        <v>CH</v>
      </c>
      <c r="S88" s="41">
        <f t="shared" si="11"/>
        <v>9.5182377953261302E-2</v>
      </c>
      <c r="T88" s="4">
        <f t="shared" si="12"/>
        <v>18</v>
      </c>
      <c r="U88" s="12" t="str">
        <f t="shared" si="9"/>
        <v>CY</v>
      </c>
      <c r="V88" s="42">
        <f t="shared" si="10"/>
        <v>4.7165351265065936E-2</v>
      </c>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row>
    <row r="89" spans="1:132" s="1" customFormat="1" x14ac:dyDescent="0.2">
      <c r="A89" s="6" t="s">
        <v>15</v>
      </c>
      <c r="B89" s="46" t="s">
        <v>16</v>
      </c>
      <c r="C89" s="83">
        <v>3.0571808946741465E-2</v>
      </c>
      <c r="D89" s="84">
        <v>3.3608023157278046E-2</v>
      </c>
      <c r="E89" s="84">
        <v>3.6276799493520563E-2</v>
      </c>
      <c r="F89" s="84">
        <v>3.5453482939021633E-2</v>
      </c>
      <c r="G89" s="84">
        <v>3.4654320343027262E-2</v>
      </c>
      <c r="H89" s="84">
        <v>3.3697610936551235E-2</v>
      </c>
      <c r="I89" s="84">
        <v>3.3684023994582889E-2</v>
      </c>
      <c r="J89" s="84">
        <v>3.6078426371189201E-2</v>
      </c>
      <c r="K89" s="84">
        <v>3.8761452237346464E-2</v>
      </c>
      <c r="L89" s="152">
        <v>3.8136122683477922E-2</v>
      </c>
      <c r="Q89" s="2">
        <v>6</v>
      </c>
      <c r="R89" s="219" t="str">
        <f t="shared" si="8"/>
        <v>FR</v>
      </c>
      <c r="S89" s="41">
        <f t="shared" si="11"/>
        <v>9.5169091634603131E-2</v>
      </c>
      <c r="T89" s="4">
        <f t="shared" si="12"/>
        <v>22</v>
      </c>
      <c r="U89" s="12" t="str">
        <f t="shared" si="9"/>
        <v xml:space="preserve">CZ </v>
      </c>
      <c r="V89" s="42">
        <f t="shared" si="10"/>
        <v>3.8136122683477922E-2</v>
      </c>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row>
    <row r="90" spans="1:132" s="1" customFormat="1" x14ac:dyDescent="0.2">
      <c r="A90" s="6" t="s">
        <v>17</v>
      </c>
      <c r="B90" s="46" t="s">
        <v>18</v>
      </c>
      <c r="C90" s="83">
        <v>6.6132300816058531E-2</v>
      </c>
      <c r="D90" s="84">
        <v>6.8791317299185098E-2</v>
      </c>
      <c r="E90" s="84">
        <v>6.9301930272805942E-2</v>
      </c>
      <c r="F90" s="84">
        <v>7.1023011328897684E-2</v>
      </c>
      <c r="G90" s="84">
        <v>6.9988093997147671E-2</v>
      </c>
      <c r="H90" s="84">
        <v>6.708753386864319E-2</v>
      </c>
      <c r="I90" s="84">
        <v>6.651010372705958E-2</v>
      </c>
      <c r="J90" s="84">
        <v>7.2190914845230575E-2</v>
      </c>
      <c r="K90" s="84">
        <v>7.1646521072029484E-2</v>
      </c>
      <c r="L90" s="152">
        <v>6.8688960888683176E-2</v>
      </c>
      <c r="Q90" s="2">
        <v>7</v>
      </c>
      <c r="R90" s="219" t="str">
        <f t="shared" si="8"/>
        <v>DK</v>
      </c>
      <c r="S90" s="41">
        <f t="shared" si="11"/>
        <v>9.3307901102398158E-2</v>
      </c>
      <c r="T90" s="4">
        <f t="shared" si="12"/>
        <v>13</v>
      </c>
      <c r="U90" s="12" t="str">
        <f t="shared" si="9"/>
        <v>DE</v>
      </c>
      <c r="V90" s="42">
        <f t="shared" si="10"/>
        <v>6.8688960888683176E-2</v>
      </c>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row>
    <row r="91" spans="1:132" s="1" customFormat="1" x14ac:dyDescent="0.2">
      <c r="A91" s="6" t="s">
        <v>19</v>
      </c>
      <c r="B91" s="46" t="s">
        <v>20</v>
      </c>
      <c r="C91" s="83">
        <v>7.2557945765262338E-2</v>
      </c>
      <c r="D91" s="84">
        <v>7.7102758843979352E-2</v>
      </c>
      <c r="E91" s="84">
        <v>7.8729741588708685E-2</v>
      </c>
      <c r="F91" s="84">
        <v>7.9077478023230174E-2</v>
      </c>
      <c r="G91" s="84">
        <v>8.2824917615593935E-2</v>
      </c>
      <c r="H91" s="84">
        <v>8.516029219285233E-2</v>
      </c>
      <c r="I91" s="84">
        <v>8.7165876479842322E-2</v>
      </c>
      <c r="J91" s="84">
        <v>9.118117473047288E-2</v>
      </c>
      <c r="K91" s="84">
        <v>8.845222281842513E-2</v>
      </c>
      <c r="L91" s="152">
        <v>9.3307901102398158E-2</v>
      </c>
      <c r="Q91" s="2">
        <v>8</v>
      </c>
      <c r="R91" s="219" t="str">
        <f t="shared" si="8"/>
        <v>BE</v>
      </c>
      <c r="S91" s="41">
        <f t="shared" si="11"/>
        <v>7.8972571626342497E-2</v>
      </c>
      <c r="T91" s="4">
        <f t="shared" si="12"/>
        <v>7</v>
      </c>
      <c r="U91" s="12" t="str">
        <f t="shared" si="9"/>
        <v>DK</v>
      </c>
      <c r="V91" s="42">
        <f t="shared" si="10"/>
        <v>9.3307901102398158E-2</v>
      </c>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row>
    <row r="92" spans="1:132" s="1" customFormat="1" x14ac:dyDescent="0.2">
      <c r="A92" s="6" t="s">
        <v>21</v>
      </c>
      <c r="B92" s="46" t="s">
        <v>22</v>
      </c>
      <c r="C92" s="83">
        <v>1.781172597630256E-2</v>
      </c>
      <c r="D92" s="84">
        <v>1.9292464391688684E-2</v>
      </c>
      <c r="E92" s="84">
        <v>2.0927529572696727E-2</v>
      </c>
      <c r="F92" s="84">
        <v>2.2678898473877499E-2</v>
      </c>
      <c r="G92" s="84">
        <v>2.2316671612569543E-2</v>
      </c>
      <c r="H92" s="84">
        <v>2.3402599147407839E-2</v>
      </c>
      <c r="I92" s="84">
        <v>2.0092009716240023E-2</v>
      </c>
      <c r="J92" s="84">
        <v>2.2323582716982846E-2</v>
      </c>
      <c r="K92" s="84">
        <v>2.0674671899074615E-2</v>
      </c>
      <c r="L92" s="152">
        <v>1.7759757764208784E-2</v>
      </c>
      <c r="Q92" s="2">
        <v>9</v>
      </c>
      <c r="R92" s="219" t="str">
        <f t="shared" si="8"/>
        <v>Insurance Europe</v>
      </c>
      <c r="S92" s="41">
        <f t="shared" si="11"/>
        <v>7.6796318883503023E-2</v>
      </c>
      <c r="T92" s="4">
        <f t="shared" si="12"/>
        <v>30</v>
      </c>
      <c r="U92" s="12" t="str">
        <f t="shared" si="9"/>
        <v>EE</v>
      </c>
      <c r="V92" s="42">
        <f t="shared" si="10"/>
        <v>1.7759757764208784E-2</v>
      </c>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row>
    <row r="93" spans="1:132" s="1" customFormat="1" x14ac:dyDescent="0.2">
      <c r="A93" s="6" t="s">
        <v>23</v>
      </c>
      <c r="B93" s="46" t="s">
        <v>24</v>
      </c>
      <c r="C93" s="83">
        <v>6.5903934444366735E-2</v>
      </c>
      <c r="D93" s="84">
        <v>5.1885125307668943E-2</v>
      </c>
      <c r="E93" s="84">
        <v>5.3985400880999984E-2</v>
      </c>
      <c r="F93" s="84">
        <v>5.3644838184170637E-2</v>
      </c>
      <c r="G93" s="84">
        <v>5.3610597828637287E-2</v>
      </c>
      <c r="H93" s="84">
        <v>5.1556128926403461E-2</v>
      </c>
      <c r="I93" s="84">
        <v>5.4483242095160075E-2</v>
      </c>
      <c r="J93" s="84">
        <v>5.8388221822777316E-2</v>
      </c>
      <c r="K93" s="84">
        <v>5.3681951260016611E-2</v>
      </c>
      <c r="L93" s="152">
        <v>5.6018865461647332E-2</v>
      </c>
      <c r="Q93" s="2">
        <v>10</v>
      </c>
      <c r="R93" s="219" t="str">
        <f t="shared" si="8"/>
        <v>SE</v>
      </c>
      <c r="S93" s="41">
        <f t="shared" si="11"/>
        <v>7.5854713181986611E-2</v>
      </c>
      <c r="T93" s="4">
        <f t="shared" si="12"/>
        <v>15</v>
      </c>
      <c r="U93" s="12" t="str">
        <f t="shared" si="9"/>
        <v>ES</v>
      </c>
      <c r="V93" s="42">
        <f t="shared" si="10"/>
        <v>5.6018865461647332E-2</v>
      </c>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row>
    <row r="94" spans="1:132" s="1" customFormat="1" x14ac:dyDescent="0.2">
      <c r="A94" s="6" t="s">
        <v>25</v>
      </c>
      <c r="B94" s="46" t="s">
        <v>26</v>
      </c>
      <c r="C94" s="83">
        <v>8.5258204196427323E-2</v>
      </c>
      <c r="D94" s="84">
        <v>8.68612185719881E-2</v>
      </c>
      <c r="E94" s="84">
        <v>8.663128997937819E-2</v>
      </c>
      <c r="F94" s="84">
        <v>9.0815542244440356E-2</v>
      </c>
      <c r="G94" s="84">
        <v>9.0139655536452201E-2</v>
      </c>
      <c r="H94" s="84">
        <v>8.3673469387755106E-2</v>
      </c>
      <c r="I94" s="84">
        <v>8.5161846286422149E-2</v>
      </c>
      <c r="J94" s="84">
        <v>9.3901971935607426E-2</v>
      </c>
      <c r="K94" s="84">
        <v>0.10420255486699927</v>
      </c>
      <c r="L94" s="152">
        <v>9.5757537376839813E-2</v>
      </c>
      <c r="Q94" s="2">
        <v>11</v>
      </c>
      <c r="R94" s="219" t="str">
        <f t="shared" si="8"/>
        <v>IE</v>
      </c>
      <c r="S94" s="41">
        <f t="shared" si="11"/>
        <v>7.1481269265821629E-2</v>
      </c>
      <c r="T94" s="4">
        <f t="shared" si="12"/>
        <v>4</v>
      </c>
      <c r="U94" s="12" t="str">
        <f t="shared" si="9"/>
        <v>FI</v>
      </c>
      <c r="V94" s="42">
        <f t="shared" si="10"/>
        <v>9.5757537376839813E-2</v>
      </c>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row>
    <row r="95" spans="1:132" s="1" customFormat="1" x14ac:dyDescent="0.2">
      <c r="A95" s="6" t="s">
        <v>27</v>
      </c>
      <c r="B95" s="46" t="s">
        <v>28</v>
      </c>
      <c r="C95" s="83">
        <v>8.555031364710855E-2</v>
      </c>
      <c r="D95" s="84">
        <v>8.9443773188607412E-2</v>
      </c>
      <c r="E95" s="84">
        <v>9.5571825464993473E-2</v>
      </c>
      <c r="F95" s="84">
        <v>0.10237437015700152</v>
      </c>
      <c r="G95" s="84">
        <v>0.10961031146219473</v>
      </c>
      <c r="H95" s="84">
        <v>0.10373797939900214</v>
      </c>
      <c r="I95" s="84">
        <v>9.4762297647159238E-2</v>
      </c>
      <c r="J95" s="84">
        <v>0.10586696207317675</v>
      </c>
      <c r="K95" s="84">
        <v>0.10698455190085383</v>
      </c>
      <c r="L95" s="152">
        <v>9.5169091634603131E-2</v>
      </c>
      <c r="Q95" s="2">
        <v>12</v>
      </c>
      <c r="R95" s="219" t="str">
        <f t="shared" si="8"/>
        <v>IT</v>
      </c>
      <c r="S95" s="41">
        <f t="shared" si="11"/>
        <v>6.9830576185410789E-2</v>
      </c>
      <c r="T95" s="4">
        <f t="shared" si="12"/>
        <v>6</v>
      </c>
      <c r="U95" s="12" t="str">
        <f t="shared" si="9"/>
        <v>FR</v>
      </c>
      <c r="V95" s="42">
        <f t="shared" si="10"/>
        <v>9.5169091634603131E-2</v>
      </c>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row>
    <row r="96" spans="1:132" s="1" customFormat="1" x14ac:dyDescent="0.2">
      <c r="A96" s="6" t="s">
        <v>31</v>
      </c>
      <c r="B96" s="90" t="s">
        <v>32</v>
      </c>
      <c r="C96" s="83">
        <v>1.848486667271123E-2</v>
      </c>
      <c r="D96" s="84">
        <v>1.8761116759099722E-2</v>
      </c>
      <c r="E96" s="84">
        <v>1.9561105785423739E-2</v>
      </c>
      <c r="F96" s="84">
        <v>2.0321191900324113E-2</v>
      </c>
      <c r="G96" s="84">
        <v>2.095178931444365E-2</v>
      </c>
      <c r="H96" s="84">
        <v>2.2436806579670829E-2</v>
      </c>
      <c r="I96" s="84">
        <v>2.1805532387326288E-2</v>
      </c>
      <c r="J96" s="84">
        <v>2.3255894464802848E-2</v>
      </c>
      <c r="K96" s="84">
        <v>2.357400242627216E-2</v>
      </c>
      <c r="L96" s="152">
        <v>2.3426222487995828E-2</v>
      </c>
      <c r="Q96" s="2">
        <v>13</v>
      </c>
      <c r="R96" s="219" t="str">
        <f t="shared" si="8"/>
        <v>DE</v>
      </c>
      <c r="S96" s="41">
        <f t="shared" si="11"/>
        <v>6.8688960888683176E-2</v>
      </c>
      <c r="T96" s="4">
        <f t="shared" si="12"/>
        <v>28</v>
      </c>
      <c r="U96" s="12" t="str">
        <f t="shared" si="9"/>
        <v>GR</v>
      </c>
      <c r="V96" s="42">
        <f t="shared" si="10"/>
        <v>2.3426222487995828E-2</v>
      </c>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row>
    <row r="97" spans="1:132" s="1" customFormat="1" x14ac:dyDescent="0.2">
      <c r="A97" s="6" t="s">
        <v>33</v>
      </c>
      <c r="B97" s="46" t="s">
        <v>34</v>
      </c>
      <c r="C97" s="83">
        <v>2.671985533809974E-2</v>
      </c>
      <c r="D97" s="84">
        <v>2.6497040995844771E-2</v>
      </c>
      <c r="E97" s="84">
        <v>2.6783567141250592E-2</v>
      </c>
      <c r="F97" s="84">
        <v>2.7564061082330182E-2</v>
      </c>
      <c r="G97" s="84">
        <v>2.8140072659774508E-2</v>
      </c>
      <c r="H97" s="84">
        <v>2.8478704097448564E-2</v>
      </c>
      <c r="I97" s="84">
        <v>2.8205194067049584E-2</v>
      </c>
      <c r="J97" s="84">
        <v>2.8633346700429857E-2</v>
      </c>
      <c r="K97" s="84">
        <v>2.8276934700816755E-2</v>
      </c>
      <c r="L97" s="152">
        <v>2.738390375784041E-2</v>
      </c>
      <c r="Q97" s="2">
        <v>14</v>
      </c>
      <c r="R97" s="219" t="str">
        <f t="shared" si="8"/>
        <v>PT</v>
      </c>
      <c r="S97" s="41">
        <f t="shared" si="11"/>
        <v>6.8222159313642616E-2</v>
      </c>
      <c r="T97" s="4">
        <f t="shared" si="12"/>
        <v>26</v>
      </c>
      <c r="U97" s="12" t="str">
        <f t="shared" si="9"/>
        <v>HR</v>
      </c>
      <c r="V97" s="42">
        <f t="shared" si="10"/>
        <v>2.738390375784041E-2</v>
      </c>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row>
    <row r="98" spans="1:132" s="1" customFormat="1" x14ac:dyDescent="0.2">
      <c r="A98" s="6" t="s">
        <v>35</v>
      </c>
      <c r="B98" s="46" t="s">
        <v>36</v>
      </c>
      <c r="C98" s="83">
        <v>2.8890517719465433E-2</v>
      </c>
      <c r="D98" s="84">
        <v>2.9855311990195674E-2</v>
      </c>
      <c r="E98" s="84">
        <v>2.8987935816863986E-2</v>
      </c>
      <c r="F98" s="84">
        <v>3.1177000613686605E-2</v>
      </c>
      <c r="G98" s="84">
        <v>3.5067710837743106E-2</v>
      </c>
      <c r="H98" s="84">
        <v>3.7228769478316048E-2</v>
      </c>
      <c r="I98" s="84">
        <v>3.3544800237769963E-2</v>
      </c>
      <c r="J98" s="84">
        <v>3.2409407368933857E-2</v>
      </c>
      <c r="K98" s="84">
        <v>3.1719510854399231E-2</v>
      </c>
      <c r="L98" s="152">
        <v>2.9443557454544307E-2</v>
      </c>
      <c r="Q98" s="2">
        <v>15</v>
      </c>
      <c r="R98" s="219" t="str">
        <f t="shared" si="8"/>
        <v>ES</v>
      </c>
      <c r="S98" s="41">
        <f t="shared" si="11"/>
        <v>5.6018865461647332E-2</v>
      </c>
      <c r="T98" s="4">
        <f t="shared" si="12"/>
        <v>24</v>
      </c>
      <c r="U98" s="12" t="str">
        <f t="shared" si="9"/>
        <v>HU</v>
      </c>
      <c r="V98" s="42">
        <f t="shared" si="10"/>
        <v>2.9443557454544307E-2</v>
      </c>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row>
    <row r="99" spans="1:132" s="1" customFormat="1" x14ac:dyDescent="0.2">
      <c r="A99" s="6" t="s">
        <v>37</v>
      </c>
      <c r="B99" s="46" t="s">
        <v>38</v>
      </c>
      <c r="C99" s="83">
        <v>8.5637398053445446E-2</v>
      </c>
      <c r="D99" s="84">
        <v>8.4386987191413035E-2</v>
      </c>
      <c r="E99" s="84">
        <v>7.9883191306194715E-2</v>
      </c>
      <c r="F99" s="84">
        <v>8.3293925125017557E-2</v>
      </c>
      <c r="G99" s="84">
        <v>9.0868579839441119E-2</v>
      </c>
      <c r="H99" s="84">
        <v>9.6455662398823278E-2</v>
      </c>
      <c r="I99" s="84">
        <v>7.5085419629520297E-2</v>
      </c>
      <c r="J99" s="84">
        <v>7.7321297584065987E-2</v>
      </c>
      <c r="K99" s="84">
        <v>8.1310424464187681E-2</v>
      </c>
      <c r="L99" s="152">
        <v>7.1481269265821629E-2</v>
      </c>
      <c r="Q99" s="2">
        <v>16</v>
      </c>
      <c r="R99" s="219" t="str">
        <f t="shared" si="8"/>
        <v>SI</v>
      </c>
      <c r="S99" s="41">
        <f t="shared" si="11"/>
        <v>5.5982837459015028E-2</v>
      </c>
      <c r="T99" s="4">
        <f t="shared" si="12"/>
        <v>11</v>
      </c>
      <c r="U99" s="12" t="str">
        <f t="shared" si="9"/>
        <v>IE</v>
      </c>
      <c r="V99" s="42">
        <f t="shared" si="10"/>
        <v>7.1481269265821629E-2</v>
      </c>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row>
    <row r="100" spans="1:132" s="1" customFormat="1" x14ac:dyDescent="0.2">
      <c r="A100" s="6" t="s">
        <v>39</v>
      </c>
      <c r="B100" s="46" t="s">
        <v>40</v>
      </c>
      <c r="C100" s="83">
        <v>3.1083269303039712E-2</v>
      </c>
      <c r="D100" s="84">
        <v>3.0242682643955091E-2</v>
      </c>
      <c r="E100" s="84">
        <v>2.6279884507067797E-2</v>
      </c>
      <c r="F100" s="84">
        <v>2.6254115699442835E-2</v>
      </c>
      <c r="G100" s="84">
        <v>2.6268963807826864E-2</v>
      </c>
      <c r="H100" s="84">
        <v>2.6973857822880205E-2</v>
      </c>
      <c r="I100" s="84">
        <v>2.7109667435529564E-2</v>
      </c>
      <c r="J100" s="84">
        <v>2.7224204942810738E-2</v>
      </c>
      <c r="K100" s="84">
        <v>2.772932920283069E-2</v>
      </c>
      <c r="L100" s="152">
        <v>2.7170319991805313E-2</v>
      </c>
      <c r="Q100" s="2">
        <v>17</v>
      </c>
      <c r="R100" s="219" t="str">
        <f t="shared" si="8"/>
        <v>AT</v>
      </c>
      <c r="S100" s="41">
        <f t="shared" si="11"/>
        <v>5.4710081792436888E-2</v>
      </c>
      <c r="T100" s="4">
        <f t="shared" si="12"/>
        <v>27</v>
      </c>
      <c r="U100" s="12" t="str">
        <f t="shared" si="9"/>
        <v>IS</v>
      </c>
      <c r="V100" s="42">
        <f t="shared" si="10"/>
        <v>2.7170319991805313E-2</v>
      </c>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row>
    <row r="101" spans="1:132" s="1" customFormat="1" x14ac:dyDescent="0.2">
      <c r="A101" s="6" t="s">
        <v>41</v>
      </c>
      <c r="B101" s="46" t="s">
        <v>42</v>
      </c>
      <c r="C101" s="83">
        <v>6.7370626781567786E-2</v>
      </c>
      <c r="D101" s="84">
        <v>7.2283036681966187E-2</v>
      </c>
      <c r="E101" s="84">
        <v>7.2287296465271544E-2</v>
      </c>
      <c r="F101" s="84">
        <v>7.6428269827019946E-2</v>
      </c>
      <c r="G101" s="84">
        <v>7.1332730934709807E-2</v>
      </c>
      <c r="H101" s="84">
        <v>6.3759535539498841E-2</v>
      </c>
      <c r="I101" s="84">
        <v>5.8419424409414278E-2</v>
      </c>
      <c r="J101" s="84">
        <v>7.7516865060629589E-2</v>
      </c>
      <c r="K101" s="84">
        <v>8.1010866393759956E-2</v>
      </c>
      <c r="L101" s="152">
        <v>6.9830576185410789E-2</v>
      </c>
      <c r="Q101" s="2">
        <v>18</v>
      </c>
      <c r="R101" s="219" t="str">
        <f t="shared" si="8"/>
        <v>CY</v>
      </c>
      <c r="S101" s="41">
        <f t="shared" si="11"/>
        <v>4.7165351265065936E-2</v>
      </c>
      <c r="T101" s="4">
        <f t="shared" si="12"/>
        <v>12</v>
      </c>
      <c r="U101" s="12" t="str">
        <f t="shared" si="9"/>
        <v>IT</v>
      </c>
      <c r="V101" s="42">
        <f t="shared" si="10"/>
        <v>6.9830576185410789E-2</v>
      </c>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row>
    <row r="102" spans="1:132" s="1" customFormat="1" x14ac:dyDescent="0.2">
      <c r="A102" s="6" t="s">
        <v>43</v>
      </c>
      <c r="B102" s="46" t="s">
        <v>44</v>
      </c>
      <c r="C102" s="83" t="s">
        <v>152</v>
      </c>
      <c r="D102" s="84" t="s">
        <v>152</v>
      </c>
      <c r="E102" s="84">
        <v>0.53544791866644825</v>
      </c>
      <c r="F102" s="84">
        <v>0.92176172710863502</v>
      </c>
      <c r="G102" s="84">
        <v>1.3518077117411935</v>
      </c>
      <c r="H102" s="84">
        <v>1.2499876706699731</v>
      </c>
      <c r="I102" s="84">
        <v>1.0870373886607039</v>
      </c>
      <c r="J102" s="84">
        <v>1.8304502875097088</v>
      </c>
      <c r="K102" s="84">
        <v>1.8536521007843942</v>
      </c>
      <c r="L102" s="152">
        <v>0.92376572434654547</v>
      </c>
      <c r="Q102" s="2">
        <v>19</v>
      </c>
      <c r="R102" s="219" t="str">
        <f t="shared" si="8"/>
        <v>MT</v>
      </c>
      <c r="S102" s="41">
        <f t="shared" si="11"/>
        <v>4.687445662950139E-2</v>
      </c>
      <c r="T102" s="4">
        <f t="shared" si="12"/>
        <v>1</v>
      </c>
      <c r="U102" s="12" t="str">
        <f t="shared" si="9"/>
        <v>LI</v>
      </c>
      <c r="V102" s="42">
        <f t="shared" si="10"/>
        <v>0.92376572434654547</v>
      </c>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row>
    <row r="103" spans="1:132" s="1" customFormat="1" x14ac:dyDescent="0.2">
      <c r="A103" s="6" t="s">
        <v>45</v>
      </c>
      <c r="B103" s="46" t="s">
        <v>46</v>
      </c>
      <c r="C103" s="83">
        <v>3.3734196217099777E-2</v>
      </c>
      <c r="D103" s="84">
        <v>3.0361589491172292E-2</v>
      </c>
      <c r="E103" s="84">
        <v>3.0242853759405344E-2</v>
      </c>
      <c r="F103" s="84">
        <v>3.2640116288673415E-2</v>
      </c>
      <c r="G103" s="84">
        <v>3.0370848703046818E-2</v>
      </c>
      <c r="H103" s="84">
        <v>2.9415843485310744E-2</v>
      </c>
      <c r="I103" s="84">
        <v>4.5596243126446626E-2</v>
      </c>
      <c r="J103" s="84">
        <v>4.5411016890344609E-2</v>
      </c>
      <c r="K103" s="84">
        <v>4.7737780506446482E-2</v>
      </c>
      <c r="L103" s="152">
        <v>3.90854107721832E-2</v>
      </c>
      <c r="Q103" s="2">
        <v>20</v>
      </c>
      <c r="R103" s="219" t="str">
        <f t="shared" si="8"/>
        <v>NO</v>
      </c>
      <c r="S103" s="41">
        <f t="shared" si="11"/>
        <v>4.3134056874394498E-2</v>
      </c>
      <c r="T103" s="4">
        <f t="shared" si="12"/>
        <v>21</v>
      </c>
      <c r="U103" s="12" t="str">
        <f t="shared" si="9"/>
        <v>LU</v>
      </c>
      <c r="V103" s="42">
        <f t="shared" si="10"/>
        <v>3.90854107721832E-2</v>
      </c>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row>
    <row r="104" spans="1:132" s="1" customFormat="1" x14ac:dyDescent="0.2">
      <c r="A104" s="6" t="s">
        <v>47</v>
      </c>
      <c r="B104" s="46" t="s">
        <v>48</v>
      </c>
      <c r="C104" s="83">
        <v>1.8236452297403713E-2</v>
      </c>
      <c r="D104" s="84">
        <v>1.9624311619500592E-2</v>
      </c>
      <c r="E104" s="84">
        <v>1.7668368555084538E-2</v>
      </c>
      <c r="F104" s="84">
        <v>1.6977147057901081E-2</v>
      </c>
      <c r="G104" s="84">
        <v>1.8229290370799189E-2</v>
      </c>
      <c r="H104" s="84">
        <v>2.0809539310745168E-2</v>
      </c>
      <c r="I104" s="84">
        <v>2.0796830572719398E-2</v>
      </c>
      <c r="J104" s="84">
        <v>1.6997078610282036E-2</v>
      </c>
      <c r="K104" s="84">
        <v>1.4782502361008082E-2</v>
      </c>
      <c r="L104" s="152">
        <v>9.4443237914917516E-3</v>
      </c>
      <c r="Q104" s="2">
        <v>21</v>
      </c>
      <c r="R104" s="219" t="str">
        <f t="shared" si="8"/>
        <v>LU</v>
      </c>
      <c r="S104" s="41">
        <f t="shared" si="11"/>
        <v>3.90854107721832E-2</v>
      </c>
      <c r="T104" s="4">
        <f t="shared" si="12"/>
        <v>33</v>
      </c>
      <c r="U104" s="12" t="str">
        <f t="shared" si="9"/>
        <v>LV</v>
      </c>
      <c r="V104" s="42">
        <f t="shared" si="10"/>
        <v>9.4443237914917516E-3</v>
      </c>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row>
    <row r="105" spans="1:132" s="1" customFormat="1" x14ac:dyDescent="0.2">
      <c r="A105" s="6" t="s">
        <v>49</v>
      </c>
      <c r="B105" s="46" t="s">
        <v>50</v>
      </c>
      <c r="C105" s="83">
        <v>3.9338590798719299E-2</v>
      </c>
      <c r="D105" s="84">
        <v>4.4856570184702259E-2</v>
      </c>
      <c r="E105" s="84">
        <v>5.0812651234501814E-2</v>
      </c>
      <c r="F105" s="84">
        <v>5.2258208440649788E-2</v>
      </c>
      <c r="G105" s="84">
        <v>5.4902337373000175E-2</v>
      </c>
      <c r="H105" s="84">
        <v>6.308964379237364E-2</v>
      </c>
      <c r="I105" s="84">
        <v>4.603672340068752E-2</v>
      </c>
      <c r="J105" s="84">
        <v>4.7611070160155464E-2</v>
      </c>
      <c r="K105" s="84">
        <v>5.1382557705094513E-2</v>
      </c>
      <c r="L105" s="152">
        <v>4.687445662950139E-2</v>
      </c>
      <c r="Q105" s="2">
        <v>22</v>
      </c>
      <c r="R105" s="219" t="str">
        <f t="shared" si="8"/>
        <v xml:space="preserve">CZ </v>
      </c>
      <c r="S105" s="41">
        <f t="shared" si="11"/>
        <v>3.8136122683477922E-2</v>
      </c>
      <c r="T105" s="4">
        <f t="shared" si="12"/>
        <v>19</v>
      </c>
      <c r="U105" s="12" t="str">
        <f t="shared" si="9"/>
        <v>MT</v>
      </c>
      <c r="V105" s="42">
        <f t="shared" si="10"/>
        <v>4.687445662950139E-2</v>
      </c>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row>
    <row r="106" spans="1:132" s="1" customFormat="1" x14ac:dyDescent="0.2">
      <c r="A106" s="6" t="s">
        <v>51</v>
      </c>
      <c r="B106" s="46" t="s">
        <v>52</v>
      </c>
      <c r="C106" s="83">
        <v>9.4900411423559913E-2</v>
      </c>
      <c r="D106" s="84">
        <v>9.7376007715774357E-2</v>
      </c>
      <c r="E106" s="84">
        <v>9.9168539691846636E-2</v>
      </c>
      <c r="F106" s="84">
        <v>9.4503970534098675E-2</v>
      </c>
      <c r="G106" s="84">
        <v>0.136243650687873</v>
      </c>
      <c r="H106" s="84">
        <v>0.13113478425878802</v>
      </c>
      <c r="I106" s="84">
        <v>0.13206857241863071</v>
      </c>
      <c r="J106" s="84">
        <v>0.13548819768506806</v>
      </c>
      <c r="K106" s="84">
        <v>0.13227929816217682</v>
      </c>
      <c r="L106" s="152">
        <v>0.13082131424499105</v>
      </c>
      <c r="Q106" s="2">
        <v>23</v>
      </c>
      <c r="R106" s="219" t="str">
        <f t="shared" si="8"/>
        <v>PL</v>
      </c>
      <c r="S106" s="41">
        <f t="shared" si="11"/>
        <v>3.7173274086145444E-2</v>
      </c>
      <c r="T106" s="4">
        <f t="shared" si="12"/>
        <v>2</v>
      </c>
      <c r="U106" s="12" t="str">
        <f t="shared" si="9"/>
        <v>NL</v>
      </c>
      <c r="V106" s="42">
        <f t="shared" si="10"/>
        <v>0.13082131424499105</v>
      </c>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row>
    <row r="107" spans="1:132" s="1" customFormat="1" x14ac:dyDescent="0.2">
      <c r="A107" s="6" t="s">
        <v>53</v>
      </c>
      <c r="B107" s="46" t="s">
        <v>54</v>
      </c>
      <c r="C107" s="83">
        <v>4.4944647853611838E-2</v>
      </c>
      <c r="D107" s="84">
        <v>4.7741450415925465E-2</v>
      </c>
      <c r="E107" s="84">
        <v>4.9567783963953845E-2</v>
      </c>
      <c r="F107" s="84">
        <v>4.8933921919911277E-2</v>
      </c>
      <c r="G107" s="84">
        <v>4.4076926926788933E-2</v>
      </c>
      <c r="H107" s="84">
        <v>4.5061992243785667E-2</v>
      </c>
      <c r="I107" s="84">
        <v>4.0834658125954895E-2</v>
      </c>
      <c r="J107" s="84">
        <v>4.3399479519851375E-2</v>
      </c>
      <c r="K107" s="84">
        <v>4.3365570124821243E-2</v>
      </c>
      <c r="L107" s="152">
        <v>4.3134056874394498E-2</v>
      </c>
      <c r="Q107" s="2">
        <v>24</v>
      </c>
      <c r="R107" s="219" t="str">
        <f t="shared" si="8"/>
        <v>HU</v>
      </c>
      <c r="S107" s="41">
        <f t="shared" si="11"/>
        <v>2.9443557454544307E-2</v>
      </c>
      <c r="T107" s="4">
        <f t="shared" si="12"/>
        <v>20</v>
      </c>
      <c r="U107" s="12" t="str">
        <f t="shared" si="9"/>
        <v>NO</v>
      </c>
      <c r="V107" s="42">
        <f t="shared" si="10"/>
        <v>4.3134056874394498E-2</v>
      </c>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row>
    <row r="108" spans="1:132" s="1" customFormat="1" x14ac:dyDescent="0.2">
      <c r="A108" s="6" t="s">
        <v>55</v>
      </c>
      <c r="B108" s="46" t="s">
        <v>56</v>
      </c>
      <c r="C108" s="83">
        <v>2.8652765040709769E-2</v>
      </c>
      <c r="D108" s="84">
        <v>2.9460738178098807E-2</v>
      </c>
      <c r="E108" s="84">
        <v>2.9823551132163447E-2</v>
      </c>
      <c r="F108" s="84">
        <v>3.157219046951245E-2</v>
      </c>
      <c r="G108" s="84">
        <v>3.5397073151041701E-2</v>
      </c>
      <c r="H108" s="84">
        <v>3.7235163910168678E-2</v>
      </c>
      <c r="I108" s="84">
        <v>4.632664110099672E-2</v>
      </c>
      <c r="J108" s="84">
        <v>3.8185061877614675E-2</v>
      </c>
      <c r="K108" s="84">
        <v>3.8224322929577129E-2</v>
      </c>
      <c r="L108" s="152">
        <v>3.7173274086145444E-2</v>
      </c>
      <c r="Q108" s="2">
        <v>25</v>
      </c>
      <c r="R108" s="219" t="str">
        <f t="shared" si="8"/>
        <v xml:space="preserve">SK </v>
      </c>
      <c r="S108" s="41">
        <f t="shared" si="11"/>
        <v>2.9157134526532992E-2</v>
      </c>
      <c r="T108" s="4">
        <f t="shared" si="12"/>
        <v>23</v>
      </c>
      <c r="U108" s="12" t="str">
        <f t="shared" si="9"/>
        <v>PL</v>
      </c>
      <c r="V108" s="42">
        <f t="shared" si="10"/>
        <v>3.7173274086145444E-2</v>
      </c>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row>
    <row r="109" spans="1:132" s="1" customFormat="1" x14ac:dyDescent="0.2">
      <c r="A109" s="6" t="s">
        <v>57</v>
      </c>
      <c r="B109" s="46" t="s">
        <v>58</v>
      </c>
      <c r="C109" s="83">
        <v>5.9854611470082517E-2</v>
      </c>
      <c r="D109" s="84">
        <v>6.583286267069767E-2</v>
      </c>
      <c r="E109" s="84">
        <v>7.0132596615895174E-2</v>
      </c>
      <c r="F109" s="84">
        <v>8.7148224468640401E-2</v>
      </c>
      <c r="G109" s="84">
        <v>8.1581720993838161E-2</v>
      </c>
      <c r="H109" s="84">
        <v>8.1212989608561825E-2</v>
      </c>
      <c r="I109" s="84">
        <v>8.9112148309165251E-2</v>
      </c>
      <c r="J109" s="84">
        <v>8.6143664458433564E-2</v>
      </c>
      <c r="K109" s="84">
        <v>9.4542521250570041E-2</v>
      </c>
      <c r="L109" s="152">
        <v>6.8222159313642616E-2</v>
      </c>
      <c r="Q109" s="2">
        <v>26</v>
      </c>
      <c r="R109" s="219" t="str">
        <f t="shared" si="8"/>
        <v>HR</v>
      </c>
      <c r="S109" s="41">
        <f t="shared" si="11"/>
        <v>2.738390375784041E-2</v>
      </c>
      <c r="T109" s="4">
        <f t="shared" si="12"/>
        <v>14</v>
      </c>
      <c r="U109" s="12" t="str">
        <f t="shared" si="9"/>
        <v>PT</v>
      </c>
      <c r="V109" s="42">
        <f t="shared" si="10"/>
        <v>6.8222159313642616E-2</v>
      </c>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row>
    <row r="110" spans="1:132" s="1" customFormat="1" x14ac:dyDescent="0.2">
      <c r="A110" s="6" t="s">
        <v>59</v>
      </c>
      <c r="B110" s="46" t="s">
        <v>60</v>
      </c>
      <c r="C110" s="83">
        <v>8.9313679375357079E-3</v>
      </c>
      <c r="D110" s="84">
        <v>9.7732728810444106E-3</v>
      </c>
      <c r="E110" s="84">
        <v>1.0059626337508971E-2</v>
      </c>
      <c r="F110" s="84">
        <v>1.1154757997894511E-2</v>
      </c>
      <c r="G110" s="84">
        <v>1.305519741284512E-2</v>
      </c>
      <c r="H110" s="84">
        <v>1.6166748513513261E-2</v>
      </c>
      <c r="I110" s="84">
        <v>1.7458711709464787E-2</v>
      </c>
      <c r="J110" s="84">
        <v>1.526569801081169E-2</v>
      </c>
      <c r="K110" s="84">
        <v>1.5859096479036824E-2</v>
      </c>
      <c r="L110" s="152">
        <v>1.4050805782716952E-2</v>
      </c>
      <c r="Q110" s="2">
        <v>27</v>
      </c>
      <c r="R110" s="219" t="str">
        <f t="shared" si="8"/>
        <v>IS</v>
      </c>
      <c r="S110" s="41">
        <f t="shared" si="11"/>
        <v>2.7170319991805313E-2</v>
      </c>
      <c r="T110" s="4">
        <f t="shared" si="12"/>
        <v>31</v>
      </c>
      <c r="U110" s="12" t="str">
        <f t="shared" si="9"/>
        <v>RO</v>
      </c>
      <c r="V110" s="42">
        <f t="shared" si="10"/>
        <v>1.4050805782716952E-2</v>
      </c>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row>
    <row r="111" spans="1:132" s="1" customFormat="1" x14ac:dyDescent="0.2">
      <c r="A111" s="6" t="s">
        <v>61</v>
      </c>
      <c r="B111" s="46" t="s">
        <v>62</v>
      </c>
      <c r="C111" s="83">
        <v>6.3598008355911381E-2</v>
      </c>
      <c r="D111" s="84">
        <v>6.9067653356644096E-2</v>
      </c>
      <c r="E111" s="84">
        <v>6.5479073423631004E-2</v>
      </c>
      <c r="F111" s="84">
        <v>7.5026675659838921E-2</v>
      </c>
      <c r="G111" s="84">
        <v>7.253607114674096E-2</v>
      </c>
      <c r="H111" s="84">
        <v>7.3641618885587623E-2</v>
      </c>
      <c r="I111" s="84">
        <v>7.5048055279144987E-2</v>
      </c>
      <c r="J111" s="84">
        <v>8.0309989304911483E-2</v>
      </c>
      <c r="K111" s="84">
        <v>8.1257362797784033E-2</v>
      </c>
      <c r="L111" s="152">
        <v>7.5854713181986611E-2</v>
      </c>
      <c r="Q111" s="2">
        <v>28</v>
      </c>
      <c r="R111" s="219" t="str">
        <f t="shared" si="8"/>
        <v>GR</v>
      </c>
      <c r="S111" s="41">
        <f t="shared" si="11"/>
        <v>2.3426222487995828E-2</v>
      </c>
      <c r="T111" s="4">
        <f t="shared" si="12"/>
        <v>10</v>
      </c>
      <c r="U111" s="12" t="str">
        <f t="shared" si="9"/>
        <v>SE</v>
      </c>
      <c r="V111" s="42">
        <f t="shared" si="10"/>
        <v>7.5854713181986611E-2</v>
      </c>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row>
    <row r="112" spans="1:132" s="1" customFormat="1" x14ac:dyDescent="0.2">
      <c r="A112" s="6" t="s">
        <v>63</v>
      </c>
      <c r="B112" s="46" t="s">
        <v>64</v>
      </c>
      <c r="C112" s="83">
        <v>4.8182213991289385E-2</v>
      </c>
      <c r="D112" s="84">
        <v>4.9386745394396706E-2</v>
      </c>
      <c r="E112" s="84">
        <v>5.3517180537017484E-2</v>
      </c>
      <c r="F112" s="84">
        <v>5.3844656558999858E-2</v>
      </c>
      <c r="G112" s="84">
        <v>5.5574183161839305E-2</v>
      </c>
      <c r="H112" s="84">
        <v>5.4750011562832435E-2</v>
      </c>
      <c r="I112" s="84">
        <v>5.4209491896768373E-2</v>
      </c>
      <c r="J112" s="84">
        <v>5.8217858539041122E-2</v>
      </c>
      <c r="K112" s="84">
        <v>5.8808661218299772E-2</v>
      </c>
      <c r="L112" s="152">
        <v>5.5982837459015028E-2</v>
      </c>
      <c r="Q112" s="2">
        <v>29</v>
      </c>
      <c r="R112" s="219" t="str">
        <f t="shared" si="8"/>
        <v>BG</v>
      </c>
      <c r="S112" s="41">
        <f t="shared" si="11"/>
        <v>2.1101867796990328E-2</v>
      </c>
      <c r="T112" s="4">
        <f t="shared" si="12"/>
        <v>16</v>
      </c>
      <c r="U112" s="12" t="str">
        <f t="shared" si="9"/>
        <v>SI</v>
      </c>
      <c r="V112" s="42">
        <f t="shared" si="10"/>
        <v>5.5982837459015028E-2</v>
      </c>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row>
    <row r="113" spans="1:132" s="1" customFormat="1" x14ac:dyDescent="0.2">
      <c r="A113" s="6" t="s">
        <v>65</v>
      </c>
      <c r="B113" s="46" t="s">
        <v>66</v>
      </c>
      <c r="C113" s="83">
        <v>3.2721708043168034E-2</v>
      </c>
      <c r="D113" s="84">
        <v>3.4173904117501971E-2</v>
      </c>
      <c r="E113" s="84">
        <v>3.5248714611304473E-2</v>
      </c>
      <c r="F113" s="84">
        <v>3.4004855675437359E-2</v>
      </c>
      <c r="G113" s="84">
        <v>3.2338422746990725E-2</v>
      </c>
      <c r="H113" s="84">
        <v>3.1266698820701169E-2</v>
      </c>
      <c r="I113" s="84">
        <v>3.1529603608950407E-2</v>
      </c>
      <c r="J113" s="84">
        <v>3.2279948530442207E-2</v>
      </c>
      <c r="K113" s="84">
        <v>3.0271977166974093E-2</v>
      </c>
      <c r="L113" s="152">
        <v>2.9157134526532992E-2</v>
      </c>
      <c r="Q113" s="2">
        <v>30</v>
      </c>
      <c r="R113" s="219" t="str">
        <f t="shared" si="8"/>
        <v>EE</v>
      </c>
      <c r="S113" s="41">
        <f t="shared" si="11"/>
        <v>1.7759757764208784E-2</v>
      </c>
      <c r="T113" s="4">
        <f t="shared" si="12"/>
        <v>25</v>
      </c>
      <c r="U113" s="12" t="str">
        <f t="shared" si="9"/>
        <v xml:space="preserve">SK </v>
      </c>
      <c r="V113" s="42">
        <f t="shared" si="10"/>
        <v>2.9157134526532992E-2</v>
      </c>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row>
    <row r="114" spans="1:132" s="1" customFormat="1" x14ac:dyDescent="0.2">
      <c r="A114" s="15" t="s">
        <v>67</v>
      </c>
      <c r="B114" s="46" t="s">
        <v>68</v>
      </c>
      <c r="C114" s="83">
        <v>1.0379345799768193E-2</v>
      </c>
      <c r="D114" s="84">
        <v>1.0949335847096777E-2</v>
      </c>
      <c r="E114" s="84">
        <v>1.1840151012234866E-2</v>
      </c>
      <c r="F114" s="84">
        <v>1.2246280942735692E-2</v>
      </c>
      <c r="G114" s="84">
        <v>1.2737495130988648E-2</v>
      </c>
      <c r="H114" s="84">
        <v>1.2964042768142029E-2</v>
      </c>
      <c r="I114" s="84">
        <v>1.2131072210593662E-2</v>
      </c>
      <c r="J114" s="84">
        <v>1.2892646398642975E-2</v>
      </c>
      <c r="K114" s="84">
        <v>1.2826727877086212E-2</v>
      </c>
      <c r="L114" s="152">
        <v>1.2793687354381158E-2</v>
      </c>
      <c r="Q114" s="2">
        <v>31</v>
      </c>
      <c r="R114" s="219" t="str">
        <f t="shared" si="8"/>
        <v>RO</v>
      </c>
      <c r="S114" s="41">
        <f t="shared" si="11"/>
        <v>1.4050805782716952E-2</v>
      </c>
      <c r="T114" s="4">
        <f t="shared" si="12"/>
        <v>32</v>
      </c>
      <c r="U114" s="12" t="str">
        <f t="shared" si="9"/>
        <v>TR</v>
      </c>
      <c r="V114" s="42">
        <f t="shared" si="10"/>
        <v>1.2793687354381158E-2</v>
      </c>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row>
    <row r="115" spans="1:132" s="1" customFormat="1" x14ac:dyDescent="0.2">
      <c r="A115" s="15" t="s">
        <v>29</v>
      </c>
      <c r="B115" s="47" t="s">
        <v>30</v>
      </c>
      <c r="C115" s="83">
        <v>0.15015952537896154</v>
      </c>
      <c r="D115" s="84">
        <v>0.14409849169243816</v>
      </c>
      <c r="E115" s="84">
        <v>0.13917956325946423</v>
      </c>
      <c r="F115" s="84">
        <v>0.14431377965219419</v>
      </c>
      <c r="G115" s="84">
        <v>0.15047962349556385</v>
      </c>
      <c r="H115" s="84">
        <v>0.17759291680656322</v>
      </c>
      <c r="I115" s="84">
        <v>0.13680897735250536</v>
      </c>
      <c r="J115" s="84">
        <v>0.13047415718633107</v>
      </c>
      <c r="K115" s="84">
        <v>0.12102566710902894</v>
      </c>
      <c r="L115" s="152">
        <v>0.12217388045915721</v>
      </c>
      <c r="Q115" s="2">
        <v>32</v>
      </c>
      <c r="R115" s="219" t="str">
        <f t="shared" si="8"/>
        <v>TR</v>
      </c>
      <c r="S115" s="41">
        <f t="shared" si="11"/>
        <v>1.2793687354381158E-2</v>
      </c>
      <c r="T115" s="4">
        <f t="shared" si="12"/>
        <v>3</v>
      </c>
      <c r="U115" s="12" t="str">
        <f t="shared" si="9"/>
        <v>UK</v>
      </c>
      <c r="V115" s="42">
        <f t="shared" si="10"/>
        <v>0.12217388045915721</v>
      </c>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row>
    <row r="116" spans="1:132" s="1" customFormat="1" ht="10.8" thickBot="1" x14ac:dyDescent="0.25">
      <c r="A116" s="225" t="s">
        <v>111</v>
      </c>
      <c r="B116" s="116"/>
      <c r="C116" s="214">
        <v>8.1433878406073523E-2</v>
      </c>
      <c r="D116" s="215">
        <v>8.1123147245944244E-2</v>
      </c>
      <c r="E116" s="215">
        <v>8.1588389678432044E-2</v>
      </c>
      <c r="F116" s="215">
        <v>8.4249871909149718E-2</v>
      </c>
      <c r="G116" s="215">
        <v>8.6300613217805133E-2</v>
      </c>
      <c r="H116" s="215">
        <v>8.729848141504834E-2</v>
      </c>
      <c r="I116" s="215">
        <v>7.7540199235606885E-2</v>
      </c>
      <c r="J116" s="215">
        <v>8.2460381175984088E-2</v>
      </c>
      <c r="K116" s="215">
        <v>8.1186866210031877E-2</v>
      </c>
      <c r="L116" s="216">
        <v>7.6796318883503023E-2</v>
      </c>
      <c r="Q116" s="2">
        <v>33</v>
      </c>
      <c r="R116" s="220" t="str">
        <f t="shared" si="8"/>
        <v>LV</v>
      </c>
      <c r="S116" s="221">
        <f t="shared" si="11"/>
        <v>9.4443237914917516E-3</v>
      </c>
      <c r="T116" s="17">
        <f t="shared" si="12"/>
        <v>9</v>
      </c>
      <c r="U116" s="48" t="str">
        <f t="shared" si="9"/>
        <v>Insurance Europe</v>
      </c>
      <c r="V116" s="222">
        <f t="shared" si="10"/>
        <v>7.6796318883503023E-2</v>
      </c>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row>
    <row r="117" spans="1:132" s="1" customFormat="1" ht="21.75" customHeight="1" x14ac:dyDescent="0.2">
      <c r="A117" s="327" t="s">
        <v>84</v>
      </c>
      <c r="B117" s="327"/>
      <c r="C117" s="328"/>
      <c r="D117" s="328"/>
      <c r="E117" s="328"/>
      <c r="F117" s="328"/>
      <c r="G117" s="328"/>
      <c r="H117" s="328"/>
      <c r="I117" s="328"/>
      <c r="J117" s="328"/>
      <c r="K117" s="328"/>
      <c r="L117" s="328"/>
      <c r="M117" s="63"/>
      <c r="N117" s="63"/>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row>
    <row r="118" spans="1:132" s="1" customFormat="1" x14ac:dyDescent="0.2">
      <c r="A118" s="63"/>
      <c r="B118" s="63"/>
      <c r="C118" s="63"/>
      <c r="D118" s="63"/>
      <c r="E118" s="63"/>
      <c r="F118" s="63"/>
      <c r="G118" s="63"/>
      <c r="H118" s="63"/>
      <c r="I118" s="63"/>
      <c r="J118" s="63"/>
      <c r="K118" s="63"/>
      <c r="L118" s="63"/>
      <c r="M118" s="63"/>
      <c r="N118" s="63"/>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row>
    <row r="119" spans="1:132" s="1" customFormat="1" x14ac:dyDescent="0.2">
      <c r="A119" s="67"/>
      <c r="B119" s="329" t="s">
        <v>135</v>
      </c>
      <c r="C119" s="329"/>
      <c r="D119" s="329"/>
      <c r="E119" s="329"/>
      <c r="F119" s="329"/>
      <c r="G119" s="329"/>
      <c r="H119" s="329"/>
      <c r="I119" s="329"/>
      <c r="J119" s="329"/>
      <c r="K119" s="329"/>
      <c r="L119" s="329"/>
      <c r="M119" s="329"/>
      <c r="N119" s="21"/>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row>
    <row r="120" spans="1:132" s="1" customFormat="1" x14ac:dyDescent="0.2">
      <c r="A120" s="21"/>
      <c r="B120" s="121"/>
      <c r="C120" s="121"/>
      <c r="D120" s="121"/>
      <c r="E120" s="121"/>
      <c r="F120" s="121"/>
      <c r="G120" s="121"/>
      <c r="H120" s="121"/>
      <c r="I120" s="121"/>
      <c r="J120" s="121"/>
      <c r="K120" s="121"/>
      <c r="L120" s="121"/>
      <c r="M120" s="121"/>
      <c r="N120" s="21"/>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row>
    <row r="121" spans="1:132" s="1" customFormat="1" ht="23.25" customHeight="1" x14ac:dyDescent="0.2">
      <c r="A121" s="21"/>
      <c r="B121" s="121"/>
      <c r="C121" s="121"/>
      <c r="D121" s="121"/>
      <c r="E121" s="121"/>
      <c r="F121" s="121"/>
      <c r="G121" s="121"/>
      <c r="H121" s="121"/>
      <c r="I121" s="121"/>
      <c r="J121" s="121"/>
      <c r="K121" s="121"/>
      <c r="L121" s="121"/>
      <c r="M121" s="121"/>
      <c r="N121" s="21"/>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row>
    <row r="122" spans="1:132" s="1" customFormat="1" x14ac:dyDescent="0.2">
      <c r="A122" s="21"/>
      <c r="B122" s="121"/>
      <c r="C122" s="121"/>
      <c r="D122" s="121"/>
      <c r="E122" s="121"/>
      <c r="F122" s="121"/>
      <c r="G122" s="121"/>
      <c r="H122" s="121"/>
      <c r="I122" s="121"/>
      <c r="J122" s="121"/>
      <c r="K122" s="121"/>
      <c r="L122" s="121"/>
      <c r="M122" s="121"/>
      <c r="N122" s="21"/>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row>
    <row r="123" spans="1:132" s="1" customFormat="1" x14ac:dyDescent="0.2">
      <c r="A123" s="21"/>
      <c r="B123" s="121"/>
      <c r="C123" s="121"/>
      <c r="D123" s="121"/>
      <c r="E123" s="121"/>
      <c r="F123" s="121"/>
      <c r="G123" s="121"/>
      <c r="H123" s="121"/>
      <c r="I123" s="121"/>
      <c r="J123" s="121"/>
      <c r="K123" s="121"/>
      <c r="L123" s="121"/>
      <c r="M123" s="121"/>
      <c r="N123" s="21"/>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row>
    <row r="124" spans="1:132" s="1" customFormat="1" x14ac:dyDescent="0.2">
      <c r="A124" s="21"/>
      <c r="B124" s="121"/>
      <c r="C124" s="121"/>
      <c r="D124" s="121"/>
      <c r="E124" s="121"/>
      <c r="F124" s="121"/>
      <c r="G124" s="121"/>
      <c r="H124" s="121"/>
      <c r="I124" s="121"/>
      <c r="J124" s="121"/>
      <c r="K124" s="121"/>
      <c r="L124" s="121"/>
      <c r="M124" s="121"/>
      <c r="N124" s="21"/>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row>
    <row r="125" spans="1:132" s="1" customFormat="1" x14ac:dyDescent="0.2">
      <c r="A125" s="21"/>
      <c r="B125" s="121"/>
      <c r="C125" s="121"/>
      <c r="D125" s="121"/>
      <c r="E125" s="121"/>
      <c r="F125" s="121"/>
      <c r="G125" s="121"/>
      <c r="H125" s="121"/>
      <c r="I125" s="121"/>
      <c r="J125" s="121"/>
      <c r="K125" s="121"/>
      <c r="L125" s="121"/>
      <c r="M125" s="121"/>
      <c r="N125" s="21"/>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row>
    <row r="126" spans="1:132" s="1" customFormat="1" x14ac:dyDescent="0.2">
      <c r="A126" s="21"/>
      <c r="B126" s="121"/>
      <c r="C126" s="121"/>
      <c r="D126" s="121"/>
      <c r="E126" s="121"/>
      <c r="F126" s="121"/>
      <c r="G126" s="121"/>
      <c r="H126" s="121"/>
      <c r="I126" s="121"/>
      <c r="J126" s="121"/>
      <c r="K126" s="121"/>
      <c r="L126" s="121"/>
      <c r="M126" s="121"/>
      <c r="N126" s="21"/>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row>
    <row r="127" spans="1:132" s="1" customFormat="1" x14ac:dyDescent="0.2">
      <c r="A127" s="21"/>
      <c r="B127" s="121"/>
      <c r="C127" s="121"/>
      <c r="D127" s="121"/>
      <c r="E127" s="121"/>
      <c r="F127" s="121"/>
      <c r="G127" s="121"/>
      <c r="H127" s="121"/>
      <c r="I127" s="121"/>
      <c r="J127" s="121"/>
      <c r="K127" s="121"/>
      <c r="L127" s="121"/>
      <c r="M127" s="121"/>
      <c r="N127" s="21"/>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row>
    <row r="128" spans="1:132" s="1" customFormat="1" x14ac:dyDescent="0.2">
      <c r="A128" s="21"/>
      <c r="B128" s="121"/>
      <c r="C128" s="121"/>
      <c r="D128" s="121"/>
      <c r="E128" s="121"/>
      <c r="F128" s="121"/>
      <c r="G128" s="121"/>
      <c r="H128" s="121"/>
      <c r="I128" s="121"/>
      <c r="J128" s="121"/>
      <c r="K128" s="121"/>
      <c r="L128" s="121"/>
      <c r="M128" s="121"/>
      <c r="N128" s="21"/>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row>
    <row r="129" spans="1:130" s="1" customFormat="1" x14ac:dyDescent="0.2">
      <c r="A129" s="21"/>
      <c r="B129" s="121"/>
      <c r="C129" s="121"/>
      <c r="D129" s="121"/>
      <c r="E129" s="121"/>
      <c r="F129" s="121"/>
      <c r="G129" s="121"/>
      <c r="H129" s="121"/>
      <c r="I129" s="121"/>
      <c r="J129" s="121"/>
      <c r="K129" s="121"/>
      <c r="L129" s="121"/>
      <c r="M129" s="121"/>
      <c r="N129" s="21"/>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row>
    <row r="130" spans="1:130" s="1" customFormat="1" x14ac:dyDescent="0.2">
      <c r="A130" s="21"/>
      <c r="B130" s="121"/>
      <c r="C130" s="121"/>
      <c r="D130" s="121"/>
      <c r="E130" s="121"/>
      <c r="F130" s="121"/>
      <c r="G130" s="121"/>
      <c r="H130" s="121"/>
      <c r="I130" s="121"/>
      <c r="J130" s="121"/>
      <c r="K130" s="121"/>
      <c r="L130" s="121"/>
      <c r="M130" s="121"/>
      <c r="N130" s="21"/>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row>
    <row r="131" spans="1:130" s="1" customFormat="1" x14ac:dyDescent="0.2">
      <c r="A131" s="21"/>
      <c r="B131" s="121"/>
      <c r="C131" s="121"/>
      <c r="D131" s="121"/>
      <c r="E131" s="121"/>
      <c r="F131" s="121"/>
      <c r="G131" s="121"/>
      <c r="H131" s="121"/>
      <c r="I131" s="121"/>
      <c r="J131" s="121"/>
      <c r="K131" s="121"/>
      <c r="L131" s="121"/>
      <c r="M131" s="121"/>
      <c r="N131" s="21"/>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row>
    <row r="132" spans="1:130" s="1" customFormat="1" x14ac:dyDescent="0.2">
      <c r="A132" s="21"/>
      <c r="B132" s="121"/>
      <c r="C132" s="121"/>
      <c r="D132" s="121"/>
      <c r="E132" s="121"/>
      <c r="F132" s="121"/>
      <c r="G132" s="121"/>
      <c r="H132" s="121"/>
      <c r="I132" s="121"/>
      <c r="J132" s="121"/>
      <c r="K132" s="121"/>
      <c r="L132" s="121"/>
      <c r="M132" s="121"/>
      <c r="N132" s="21"/>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row>
    <row r="133" spans="1:130" s="1" customFormat="1" x14ac:dyDescent="0.2">
      <c r="A133" s="21"/>
      <c r="B133" s="121"/>
      <c r="C133" s="121"/>
      <c r="D133" s="121"/>
      <c r="E133" s="121"/>
      <c r="F133" s="121"/>
      <c r="G133" s="121"/>
      <c r="H133" s="121"/>
      <c r="I133" s="121"/>
      <c r="J133" s="121"/>
      <c r="K133" s="121"/>
      <c r="L133" s="121"/>
      <c r="M133" s="121"/>
      <c r="N133" s="21"/>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row>
    <row r="134" spans="1:130" s="1" customFormat="1" x14ac:dyDescent="0.2">
      <c r="A134" s="21"/>
      <c r="B134" s="121"/>
      <c r="C134" s="121"/>
      <c r="D134" s="121"/>
      <c r="E134" s="121"/>
      <c r="F134" s="121"/>
      <c r="G134" s="121"/>
      <c r="H134" s="121"/>
      <c r="I134" s="121"/>
      <c r="J134" s="121"/>
      <c r="K134" s="121"/>
      <c r="L134" s="121"/>
      <c r="M134" s="121"/>
      <c r="N134" s="21"/>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row>
    <row r="135" spans="1:130" s="1" customFormat="1" x14ac:dyDescent="0.2">
      <c r="A135" s="21"/>
      <c r="B135" s="121"/>
      <c r="C135" s="121"/>
      <c r="D135" s="121"/>
      <c r="E135" s="121"/>
      <c r="F135" s="121"/>
      <c r="G135" s="121"/>
      <c r="H135" s="121"/>
      <c r="I135" s="121"/>
      <c r="J135" s="121"/>
      <c r="K135" s="121"/>
      <c r="L135" s="121"/>
      <c r="M135" s="121"/>
      <c r="N135" s="21"/>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row>
    <row r="136" spans="1:130" s="1" customFormat="1" x14ac:dyDescent="0.2">
      <c r="A136" s="21"/>
      <c r="B136" s="121"/>
      <c r="C136" s="121"/>
      <c r="D136" s="121"/>
      <c r="E136" s="121"/>
      <c r="F136" s="121"/>
      <c r="G136" s="121"/>
      <c r="H136" s="121"/>
      <c r="I136" s="121"/>
      <c r="J136" s="121"/>
      <c r="K136" s="121"/>
      <c r="L136" s="121"/>
      <c r="M136" s="121"/>
      <c r="N136" s="21"/>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row>
    <row r="137" spans="1:130" s="1" customFormat="1" x14ac:dyDescent="0.2">
      <c r="A137" s="21"/>
      <c r="B137" s="121"/>
      <c r="C137" s="121"/>
      <c r="D137" s="121"/>
      <c r="E137" s="121"/>
      <c r="F137" s="121"/>
      <c r="G137" s="121"/>
      <c r="H137" s="121"/>
      <c r="I137" s="121"/>
      <c r="J137" s="121"/>
      <c r="K137" s="121"/>
      <c r="L137" s="121"/>
      <c r="M137" s="121"/>
      <c r="N137" s="21"/>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row>
    <row r="138" spans="1:130" s="1" customFormat="1" x14ac:dyDescent="0.2">
      <c r="A138" s="21"/>
      <c r="B138" s="213"/>
      <c r="C138" s="213"/>
      <c r="D138" s="21"/>
      <c r="E138" s="21"/>
      <c r="F138" s="21"/>
      <c r="G138" s="21"/>
      <c r="H138" s="21"/>
      <c r="I138" s="21"/>
      <c r="J138" s="21"/>
      <c r="K138" s="21"/>
      <c r="L138" s="323" t="s">
        <v>110</v>
      </c>
      <c r="M138" s="323"/>
      <c r="N138" s="21"/>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row>
    <row r="139" spans="1:130" s="1" customFormat="1" x14ac:dyDescent="0.2">
      <c r="A139" s="21"/>
      <c r="D139" s="21"/>
      <c r="E139" s="21"/>
      <c r="F139" s="21"/>
      <c r="G139" s="21"/>
      <c r="H139" s="21"/>
      <c r="I139" s="21"/>
      <c r="J139" s="21"/>
      <c r="K139" s="21"/>
      <c r="L139" s="21"/>
      <c r="M139" s="21"/>
      <c r="N139" s="21"/>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row>
    <row r="140" spans="1:130" s="1" customFormat="1" ht="13.2" x14ac:dyDescent="0.25">
      <c r="O140"/>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row>
    <row r="141" spans="1:130" customFormat="1" ht="13.2" x14ac:dyDescent="0.25">
      <c r="A141" s="1"/>
      <c r="B141" s="1"/>
      <c r="C141" s="1"/>
      <c r="D141" s="1"/>
      <c r="E141" s="1"/>
      <c r="F141" s="1"/>
      <c r="G141" s="1"/>
      <c r="H141" s="1"/>
      <c r="I141" s="1"/>
      <c r="J141" s="1"/>
      <c r="K141" s="1"/>
      <c r="L141" s="1"/>
      <c r="M141" s="1"/>
      <c r="N141" s="1"/>
      <c r="O141" s="1"/>
      <c r="P141" s="2"/>
      <c r="Q141" s="2"/>
      <c r="R141" s="2"/>
      <c r="S141" s="2"/>
      <c r="T141" s="2"/>
      <c r="U141" s="2"/>
      <c r="V141" s="2"/>
    </row>
    <row r="154" spans="15:21" x14ac:dyDescent="0.2">
      <c r="P154" s="4"/>
      <c r="Q154" s="66"/>
      <c r="R154" s="66"/>
      <c r="S154" s="4"/>
      <c r="T154" s="12"/>
      <c r="U154" s="217"/>
    </row>
    <row r="157" spans="15:21" x14ac:dyDescent="0.2">
      <c r="O157" s="202"/>
    </row>
  </sheetData>
  <mergeCells count="17">
    <mergeCell ref="L138:M138"/>
    <mergeCell ref="A7:B7"/>
    <mergeCell ref="A82:B82"/>
    <mergeCell ref="C82:L82"/>
    <mergeCell ref="A83:B83"/>
    <mergeCell ref="A117:L117"/>
    <mergeCell ref="B119:M119"/>
    <mergeCell ref="A80:F80"/>
    <mergeCell ref="B43:M43"/>
    <mergeCell ref="B61:M61"/>
    <mergeCell ref="L78:M78"/>
    <mergeCell ref="A41:N41"/>
    <mergeCell ref="A3:F3"/>
    <mergeCell ref="A1:B1"/>
    <mergeCell ref="M5:N5"/>
    <mergeCell ref="C5:L6"/>
    <mergeCell ref="A5:B6"/>
  </mergeCells>
  <pageMargins left="0.19685039370078741" right="0.19685039370078741" top="0.78740157480314965" bottom="0.78740157480314965" header="0.51181102362204722" footer="0.51181102362204722"/>
  <pageSetup paperSize="9" scale="64" orientation="portrait" r:id="rId1"/>
  <headerFooter alignWithMargins="0"/>
  <rowBreaks count="1" manualBreakCount="1">
    <brk id="79"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1"/>
  <sheetViews>
    <sheetView view="pageBreakPreview" zoomScaleNormal="100" zoomScaleSheetLayoutView="100" workbookViewId="0">
      <selection activeCell="P27" sqref="P27"/>
    </sheetView>
  </sheetViews>
  <sheetFormatPr defaultColWidth="9.109375" defaultRowHeight="13.2" x14ac:dyDescent="0.25"/>
  <cols>
    <col min="1" max="1" width="3.88671875" style="156" customWidth="1"/>
    <col min="2" max="2" width="12.6640625" style="156" customWidth="1"/>
    <col min="3" max="12" width="8.6640625" style="156" customWidth="1"/>
    <col min="13" max="13" width="3.109375" style="156" customWidth="1"/>
    <col min="14" max="16384" width="9.109375" style="156"/>
  </cols>
  <sheetData>
    <row r="1" spans="1:14" ht="12.75" customHeight="1" x14ac:dyDescent="0.25">
      <c r="A1" s="330" t="s">
        <v>137</v>
      </c>
      <c r="B1" s="330"/>
      <c r="C1" s="330"/>
    </row>
    <row r="3" spans="1:14" x14ac:dyDescent="0.25">
      <c r="A3" s="295" t="s">
        <v>146</v>
      </c>
      <c r="B3" s="295"/>
      <c r="C3" s="295"/>
      <c r="D3" s="295"/>
      <c r="E3" s="295"/>
      <c r="F3" s="295"/>
    </row>
    <row r="5" spans="1:14" ht="12.75" customHeight="1" x14ac:dyDescent="0.25">
      <c r="A5" s="341" t="s">
        <v>138</v>
      </c>
      <c r="B5" s="342"/>
      <c r="C5" s="331"/>
      <c r="D5" s="332"/>
      <c r="E5" s="332"/>
      <c r="F5" s="332"/>
      <c r="G5" s="332"/>
      <c r="H5" s="332"/>
      <c r="I5" s="332"/>
      <c r="J5" s="332"/>
      <c r="K5" s="332"/>
      <c r="L5" s="333"/>
      <c r="M5" s="236"/>
      <c r="N5" s="236"/>
    </row>
    <row r="6" spans="1:14" ht="12.75" customHeight="1" x14ac:dyDescent="0.25">
      <c r="A6" s="334" t="s">
        <v>4</v>
      </c>
      <c r="B6" s="335"/>
      <c r="C6" s="252">
        <f t="shared" ref="C6:J6" si="0">D6-1</f>
        <v>2002</v>
      </c>
      <c r="D6" s="253">
        <f t="shared" si="0"/>
        <v>2003</v>
      </c>
      <c r="E6" s="253">
        <f t="shared" si="0"/>
        <v>2004</v>
      </c>
      <c r="F6" s="253">
        <f t="shared" si="0"/>
        <v>2005</v>
      </c>
      <c r="G6" s="253">
        <f t="shared" si="0"/>
        <v>2006</v>
      </c>
      <c r="H6" s="253">
        <f t="shared" si="0"/>
        <v>2007</v>
      </c>
      <c r="I6" s="253">
        <f t="shared" si="0"/>
        <v>2008</v>
      </c>
      <c r="J6" s="253">
        <f t="shared" si="0"/>
        <v>2009</v>
      </c>
      <c r="K6" s="253">
        <f>L6-1</f>
        <v>2010</v>
      </c>
      <c r="L6" s="254">
        <v>2011</v>
      </c>
    </row>
    <row r="7" spans="1:14" x14ac:dyDescent="0.25">
      <c r="A7" s="237" t="s">
        <v>9</v>
      </c>
      <c r="B7" s="238" t="s">
        <v>10</v>
      </c>
      <c r="C7" s="239">
        <v>1.9492</v>
      </c>
      <c r="D7" s="239">
        <v>1.9490000000000001</v>
      </c>
      <c r="E7" s="239">
        <v>1.9533</v>
      </c>
      <c r="F7" s="239">
        <v>1.9558</v>
      </c>
      <c r="G7" s="239">
        <v>1.9558</v>
      </c>
      <c r="H7" s="239">
        <v>1.9558</v>
      </c>
      <c r="I7" s="240">
        <v>1.9558</v>
      </c>
      <c r="J7" s="240">
        <v>1.9558</v>
      </c>
      <c r="K7" s="240">
        <v>1.9558</v>
      </c>
      <c r="L7" s="241">
        <v>1.9558</v>
      </c>
    </row>
    <row r="8" spans="1:14" x14ac:dyDescent="0.25">
      <c r="A8" s="237" t="s">
        <v>11</v>
      </c>
      <c r="B8" s="242" t="s">
        <v>12</v>
      </c>
      <c r="C8" s="239">
        <v>1.4670000000000001</v>
      </c>
      <c r="D8" s="239">
        <v>1.5212000000000001</v>
      </c>
      <c r="E8" s="239">
        <v>1.5438000000000001</v>
      </c>
      <c r="F8" s="239">
        <v>1.5483</v>
      </c>
      <c r="G8" s="239">
        <v>1.5729</v>
      </c>
      <c r="H8" s="239">
        <v>1.6427</v>
      </c>
      <c r="I8" s="240">
        <v>1.5873999999999999</v>
      </c>
      <c r="J8" s="240">
        <v>1.51</v>
      </c>
      <c r="K8" s="240">
        <v>1.3803000000000001</v>
      </c>
      <c r="L8" s="241">
        <v>1.2325999999999999</v>
      </c>
    </row>
    <row r="9" spans="1:14" x14ac:dyDescent="0.25">
      <c r="A9" s="237" t="s">
        <v>13</v>
      </c>
      <c r="B9" s="243" t="s">
        <v>14</v>
      </c>
      <c r="C9" s="239">
        <v>0.57530000000000003</v>
      </c>
      <c r="D9" s="239">
        <v>0.58409</v>
      </c>
      <c r="E9" s="239">
        <v>0.58184999999999998</v>
      </c>
      <c r="F9" s="239">
        <v>0.57682999999999995</v>
      </c>
      <c r="G9" s="239">
        <v>0.57577999999999996</v>
      </c>
      <c r="H9" s="239">
        <v>0.58262999999999998</v>
      </c>
      <c r="I9" s="240">
        <v>0.58527399999999996</v>
      </c>
      <c r="J9" s="240">
        <v>0.58527399999999996</v>
      </c>
      <c r="K9" s="240">
        <v>0.58527399999999996</v>
      </c>
      <c r="L9" s="241">
        <v>0.58527399999999996</v>
      </c>
    </row>
    <row r="10" spans="1:14" x14ac:dyDescent="0.25">
      <c r="A10" s="237" t="s">
        <v>139</v>
      </c>
      <c r="B10" s="242" t="s">
        <v>16</v>
      </c>
      <c r="C10" s="239">
        <v>30.803999999999998</v>
      </c>
      <c r="D10" s="239">
        <v>31.846</v>
      </c>
      <c r="E10" s="239">
        <v>31.890999999999998</v>
      </c>
      <c r="F10" s="239">
        <v>29.782</v>
      </c>
      <c r="G10" s="239">
        <v>28.341999999999999</v>
      </c>
      <c r="H10" s="239">
        <v>27.765999999999998</v>
      </c>
      <c r="I10" s="240">
        <v>24.946000000000002</v>
      </c>
      <c r="J10" s="240">
        <v>26.434999999999999</v>
      </c>
      <c r="K10" s="240">
        <v>25.283999999999999</v>
      </c>
      <c r="L10" s="241">
        <v>24.59</v>
      </c>
    </row>
    <row r="11" spans="1:14" x14ac:dyDescent="0.25">
      <c r="A11" s="237" t="s">
        <v>21</v>
      </c>
      <c r="B11" s="243" t="s">
        <v>22</v>
      </c>
      <c r="C11" s="239">
        <v>15.646599999999999</v>
      </c>
      <c r="D11" s="239">
        <v>15.646599999999999</v>
      </c>
      <c r="E11" s="239">
        <v>15.646599999999999</v>
      </c>
      <c r="F11" s="239">
        <v>15.646599999999999</v>
      </c>
      <c r="G11" s="239">
        <v>15.646599999999999</v>
      </c>
      <c r="H11" s="239">
        <v>15.646599999999999</v>
      </c>
      <c r="I11" s="240">
        <v>15.646599999999999</v>
      </c>
      <c r="J11" s="240">
        <v>15.646599999999999</v>
      </c>
      <c r="K11" s="240">
        <v>15.646599999999999</v>
      </c>
      <c r="L11" s="241">
        <v>15.646599999999999</v>
      </c>
    </row>
    <row r="12" spans="1:14" x14ac:dyDescent="0.25">
      <c r="A12" s="237" t="s">
        <v>33</v>
      </c>
      <c r="B12" s="243" t="s">
        <v>34</v>
      </c>
      <c r="C12" s="239">
        <v>7.4130000000000003</v>
      </c>
      <c r="D12" s="239">
        <v>7.5688000000000004</v>
      </c>
      <c r="E12" s="239">
        <v>7.4966999999999997</v>
      </c>
      <c r="F12" s="239">
        <v>7.4008000000000003</v>
      </c>
      <c r="G12" s="239">
        <v>7.3247</v>
      </c>
      <c r="H12" s="239">
        <v>7.3376000000000001</v>
      </c>
      <c r="I12" s="240">
        <v>7.2239000000000004</v>
      </c>
      <c r="J12" s="240">
        <v>7.34</v>
      </c>
      <c r="K12" s="240">
        <v>7.2891000000000004</v>
      </c>
      <c r="L12" s="241">
        <v>7.4390000000000001</v>
      </c>
    </row>
    <row r="13" spans="1:14" x14ac:dyDescent="0.25">
      <c r="A13" s="237" t="s">
        <v>35</v>
      </c>
      <c r="B13" s="242" t="s">
        <v>36</v>
      </c>
      <c r="C13" s="239">
        <v>242.96</v>
      </c>
      <c r="D13" s="239">
        <v>253.62</v>
      </c>
      <c r="E13" s="239">
        <v>251.66</v>
      </c>
      <c r="F13" s="239">
        <v>248.05</v>
      </c>
      <c r="G13" s="239">
        <v>264.26</v>
      </c>
      <c r="H13" s="239">
        <v>251.35</v>
      </c>
      <c r="I13" s="240">
        <v>251.51</v>
      </c>
      <c r="J13" s="240">
        <v>280.33</v>
      </c>
      <c r="K13" s="240">
        <v>275.48</v>
      </c>
      <c r="L13" s="241">
        <v>279.37</v>
      </c>
    </row>
    <row r="14" spans="1:14" x14ac:dyDescent="0.25">
      <c r="A14" s="237" t="s">
        <v>39</v>
      </c>
      <c r="B14" s="243" t="s">
        <v>40</v>
      </c>
      <c r="C14" s="239">
        <v>86.18</v>
      </c>
      <c r="D14" s="239">
        <v>86.65</v>
      </c>
      <c r="E14" s="239">
        <v>87.14</v>
      </c>
      <c r="F14" s="239">
        <v>78.23</v>
      </c>
      <c r="G14" s="239">
        <v>87.76</v>
      </c>
      <c r="H14" s="239">
        <v>87.63</v>
      </c>
      <c r="I14" s="240">
        <v>143.83000000000001</v>
      </c>
      <c r="J14" s="244">
        <v>172.67</v>
      </c>
      <c r="K14" s="240">
        <v>161.88999999999999</v>
      </c>
      <c r="L14" s="241">
        <v>161.41999999999999</v>
      </c>
    </row>
    <row r="15" spans="1:14" x14ac:dyDescent="0.25">
      <c r="A15" s="237" t="s">
        <v>43</v>
      </c>
      <c r="B15" s="243" t="s">
        <v>140</v>
      </c>
      <c r="C15" s="245">
        <v>1.4670000000000001</v>
      </c>
      <c r="D15" s="245">
        <v>1.5212000000000001</v>
      </c>
      <c r="E15" s="245">
        <v>1.5438000000000001</v>
      </c>
      <c r="F15" s="245">
        <v>1.5483</v>
      </c>
      <c r="G15" s="245">
        <v>1.5729</v>
      </c>
      <c r="H15" s="245">
        <v>1.6427</v>
      </c>
      <c r="I15" s="245">
        <v>1.5873999999999999</v>
      </c>
      <c r="J15" s="245">
        <v>1.51</v>
      </c>
      <c r="K15" s="245">
        <v>1.3803000000000001</v>
      </c>
      <c r="L15" s="246">
        <v>1.2325999999999999</v>
      </c>
    </row>
    <row r="16" spans="1:14" x14ac:dyDescent="0.25">
      <c r="A16" s="237" t="s">
        <v>47</v>
      </c>
      <c r="B16" s="243" t="s">
        <v>48</v>
      </c>
      <c r="C16" s="239">
        <v>0.58099999999999996</v>
      </c>
      <c r="D16" s="239">
        <v>0.64070000000000005</v>
      </c>
      <c r="E16" s="239">
        <v>0.66520000000000001</v>
      </c>
      <c r="F16" s="239">
        <v>0.69620000000000004</v>
      </c>
      <c r="G16" s="239">
        <v>0.69620000000000004</v>
      </c>
      <c r="H16" s="239">
        <v>0.70009999999999994</v>
      </c>
      <c r="I16" s="240">
        <v>0.70269999999999999</v>
      </c>
      <c r="J16" s="240">
        <v>0.70569999999999999</v>
      </c>
      <c r="K16" s="240">
        <v>0.7087</v>
      </c>
      <c r="L16" s="241">
        <v>0.70630000000000004</v>
      </c>
    </row>
    <row r="17" spans="1:12" x14ac:dyDescent="0.25">
      <c r="A17" s="237" t="s">
        <v>49</v>
      </c>
      <c r="B17" s="243" t="s">
        <v>50</v>
      </c>
      <c r="C17" s="239">
        <v>0.40889999999999999</v>
      </c>
      <c r="D17" s="239">
        <v>0.42609999999999998</v>
      </c>
      <c r="E17" s="239">
        <v>0.42799999999999999</v>
      </c>
      <c r="F17" s="239">
        <v>0.4299</v>
      </c>
      <c r="G17" s="239">
        <v>0.42930000000000001</v>
      </c>
      <c r="H17" s="239">
        <v>0.42930000000000001</v>
      </c>
      <c r="I17" s="240">
        <v>0.42930000000000001</v>
      </c>
      <c r="J17" s="240">
        <v>0.42930000000000001</v>
      </c>
      <c r="K17" s="240">
        <v>0.42930000000000001</v>
      </c>
      <c r="L17" s="241">
        <v>0.42930000000000001</v>
      </c>
    </row>
    <row r="18" spans="1:12" x14ac:dyDescent="0.25">
      <c r="A18" s="237" t="s">
        <v>53</v>
      </c>
      <c r="B18" s="243" t="s">
        <v>54</v>
      </c>
      <c r="C18" s="239">
        <v>7.5086000000000004</v>
      </c>
      <c r="D18" s="239">
        <v>8.0032999999999994</v>
      </c>
      <c r="E18" s="239">
        <v>8.3696999999999999</v>
      </c>
      <c r="F18" s="239">
        <v>8.0091999999999999</v>
      </c>
      <c r="G18" s="239">
        <v>8.0472000000000001</v>
      </c>
      <c r="H18" s="239">
        <v>8.0165000000000006</v>
      </c>
      <c r="I18" s="240">
        <v>8.2236999999999991</v>
      </c>
      <c r="J18" s="240">
        <v>8.7278000000000002</v>
      </c>
      <c r="K18" s="240">
        <v>8.0043000000000006</v>
      </c>
      <c r="L18" s="241">
        <v>7.7934000000000001</v>
      </c>
    </row>
    <row r="19" spans="1:12" x14ac:dyDescent="0.25">
      <c r="A19" s="237" t="s">
        <v>55</v>
      </c>
      <c r="B19" s="243" t="s">
        <v>56</v>
      </c>
      <c r="C19" s="239">
        <v>3.8574000000000002</v>
      </c>
      <c r="D19" s="239">
        <v>4.3996000000000004</v>
      </c>
      <c r="E19" s="239">
        <v>4.5267999999999997</v>
      </c>
      <c r="F19" s="239">
        <v>4.0229999999999997</v>
      </c>
      <c r="G19" s="239">
        <v>3.8959000000000001</v>
      </c>
      <c r="H19" s="239">
        <v>3.7837000000000001</v>
      </c>
      <c r="I19" s="240">
        <v>3.5121000000000002</v>
      </c>
      <c r="J19" s="240">
        <v>4.3276000000000003</v>
      </c>
      <c r="K19" s="240">
        <v>3.9946999999999999</v>
      </c>
      <c r="L19" s="241">
        <v>4.1205999999999996</v>
      </c>
    </row>
    <row r="20" spans="1:12" x14ac:dyDescent="0.25">
      <c r="A20" s="237" t="s">
        <v>59</v>
      </c>
      <c r="B20" s="242" t="s">
        <v>60</v>
      </c>
      <c r="C20" s="239">
        <v>3.1269999999999998</v>
      </c>
      <c r="D20" s="239">
        <v>3.7551000000000001</v>
      </c>
      <c r="E20" s="239">
        <v>4.0510000000000002</v>
      </c>
      <c r="F20" s="239">
        <v>3.6208999999999998</v>
      </c>
      <c r="G20" s="239">
        <v>3.5257999999999998</v>
      </c>
      <c r="H20" s="239">
        <v>3.3353000000000002</v>
      </c>
      <c r="I20" s="240">
        <v>3.6825999999999999</v>
      </c>
      <c r="J20" s="240">
        <v>4.2398999999999996</v>
      </c>
      <c r="K20" s="240">
        <v>4.2122000000000002</v>
      </c>
      <c r="L20" s="241">
        <v>4.2390999999999996</v>
      </c>
    </row>
    <row r="21" spans="1:12" x14ac:dyDescent="0.25">
      <c r="A21" s="237" t="s">
        <v>61</v>
      </c>
      <c r="B21" s="242" t="s">
        <v>62</v>
      </c>
      <c r="C21" s="239">
        <v>9.1610999999999994</v>
      </c>
      <c r="D21" s="239">
        <v>9.1242000000000001</v>
      </c>
      <c r="E21" s="239">
        <v>9.1242999999999999</v>
      </c>
      <c r="F21" s="239">
        <v>9.2821999999999996</v>
      </c>
      <c r="G21" s="239">
        <v>9.2544000000000004</v>
      </c>
      <c r="H21" s="239">
        <v>9.2500999999999998</v>
      </c>
      <c r="I21" s="240">
        <v>9.6151999999999997</v>
      </c>
      <c r="J21" s="240">
        <v>10.6191</v>
      </c>
      <c r="K21" s="240">
        <v>9.5373000000000001</v>
      </c>
      <c r="L21" s="241">
        <v>9.0297999999999998</v>
      </c>
    </row>
    <row r="22" spans="1:12" x14ac:dyDescent="0.25">
      <c r="A22" s="237" t="s">
        <v>63</v>
      </c>
      <c r="B22" s="242" t="s">
        <v>64</v>
      </c>
      <c r="C22" s="239">
        <v>225.977</v>
      </c>
      <c r="D22" s="239">
        <v>233.84899999999999</v>
      </c>
      <c r="E22" s="239">
        <v>239.08699999999999</v>
      </c>
      <c r="F22" s="239">
        <v>239.56800000000001</v>
      </c>
      <c r="G22" s="239">
        <v>239.596</v>
      </c>
      <c r="H22" s="239">
        <v>239.64</v>
      </c>
      <c r="I22" s="240">
        <v>239.64</v>
      </c>
      <c r="J22" s="240">
        <v>239.64</v>
      </c>
      <c r="K22" s="240">
        <v>239.64</v>
      </c>
      <c r="L22" s="241">
        <v>239.64</v>
      </c>
    </row>
    <row r="23" spans="1:12" x14ac:dyDescent="0.25">
      <c r="A23" s="237" t="s">
        <v>141</v>
      </c>
      <c r="B23" s="243" t="s">
        <v>66</v>
      </c>
      <c r="C23" s="239">
        <v>42.694000000000003</v>
      </c>
      <c r="D23" s="239">
        <v>41.488999999999997</v>
      </c>
      <c r="E23" s="239">
        <v>40.021999999999998</v>
      </c>
      <c r="F23" s="239">
        <v>38.598999999999997</v>
      </c>
      <c r="G23" s="239">
        <v>37.234000000000002</v>
      </c>
      <c r="H23" s="239">
        <v>33.774999999999999</v>
      </c>
      <c r="I23" s="240">
        <v>31.262</v>
      </c>
      <c r="J23" s="240">
        <v>30.126000000000001</v>
      </c>
      <c r="K23" s="240">
        <v>30.126000000000001</v>
      </c>
      <c r="L23" s="241">
        <v>30.126000000000001</v>
      </c>
    </row>
    <row r="24" spans="1:12" x14ac:dyDescent="0.25">
      <c r="A24" s="237" t="s">
        <v>67</v>
      </c>
      <c r="B24" s="242" t="s">
        <v>68</v>
      </c>
      <c r="C24" s="239">
        <v>1.4397</v>
      </c>
      <c r="D24" s="239">
        <v>1.6949000000000001</v>
      </c>
      <c r="E24" s="239">
        <v>1.7770999999999999</v>
      </c>
      <c r="F24" s="239">
        <v>1.6771</v>
      </c>
      <c r="G24" s="273">
        <v>1.8089999999999999</v>
      </c>
      <c r="H24" s="273">
        <v>1.7865</v>
      </c>
      <c r="I24" s="240">
        <v>1.9064000000000001</v>
      </c>
      <c r="J24" s="240">
        <v>2.1631</v>
      </c>
      <c r="K24" s="240">
        <v>1.9964999999999999</v>
      </c>
      <c r="L24" s="241">
        <v>2.3378000000000001</v>
      </c>
    </row>
    <row r="25" spans="1:12" x14ac:dyDescent="0.25">
      <c r="A25" s="247" t="s">
        <v>29</v>
      </c>
      <c r="B25" s="274" t="s">
        <v>30</v>
      </c>
      <c r="C25" s="248">
        <v>0.62883</v>
      </c>
      <c r="D25" s="248">
        <v>0.69198999999999999</v>
      </c>
      <c r="E25" s="248">
        <v>0.67866000000000004</v>
      </c>
      <c r="F25" s="248">
        <v>0.68379999999999996</v>
      </c>
      <c r="G25" s="248">
        <v>0.68172999999999995</v>
      </c>
      <c r="H25" s="248">
        <v>0.68433999999999995</v>
      </c>
      <c r="I25" s="249">
        <v>0.79627999999999999</v>
      </c>
      <c r="J25" s="249">
        <v>0.89093999999999995</v>
      </c>
      <c r="K25" s="249">
        <v>0.85784000000000005</v>
      </c>
      <c r="L25" s="250">
        <v>0.86787999999999998</v>
      </c>
    </row>
    <row r="27" spans="1:12" x14ac:dyDescent="0.25">
      <c r="A27" s="295" t="s">
        <v>147</v>
      </c>
      <c r="B27" s="295"/>
      <c r="C27" s="295"/>
      <c r="D27" s="295"/>
      <c r="E27" s="272"/>
    </row>
    <row r="28" spans="1:12" x14ac:dyDescent="0.25">
      <c r="A28" s="162"/>
      <c r="B28" s="251"/>
      <c r="C28" s="251"/>
      <c r="D28" s="251"/>
      <c r="E28" s="251"/>
      <c r="F28" s="251"/>
      <c r="G28" s="160"/>
      <c r="H28" s="160"/>
      <c r="I28" s="160"/>
      <c r="J28" s="160"/>
    </row>
    <row r="29" spans="1:12" ht="12.75" customHeight="1" x14ac:dyDescent="0.25">
      <c r="A29" s="341" t="s">
        <v>138</v>
      </c>
      <c r="B29" s="342"/>
      <c r="C29" s="338"/>
      <c r="D29" s="339"/>
      <c r="E29" s="339"/>
      <c r="F29" s="339"/>
      <c r="G29" s="339"/>
      <c r="H29" s="339"/>
      <c r="I29" s="339"/>
      <c r="J29" s="339"/>
      <c r="K29" s="339"/>
      <c r="L29" s="340"/>
    </row>
    <row r="30" spans="1:12" ht="12.75" customHeight="1" x14ac:dyDescent="0.25">
      <c r="A30" s="334" t="s">
        <v>4</v>
      </c>
      <c r="B30" s="335"/>
      <c r="C30" s="252">
        <f t="shared" ref="C30:L30" si="1">C6</f>
        <v>2002</v>
      </c>
      <c r="D30" s="253">
        <f t="shared" si="1"/>
        <v>2003</v>
      </c>
      <c r="E30" s="253">
        <f t="shared" si="1"/>
        <v>2004</v>
      </c>
      <c r="F30" s="253">
        <f t="shared" si="1"/>
        <v>2005</v>
      </c>
      <c r="G30" s="253">
        <f t="shared" si="1"/>
        <v>2006</v>
      </c>
      <c r="H30" s="253">
        <f t="shared" si="1"/>
        <v>2007</v>
      </c>
      <c r="I30" s="253">
        <f t="shared" si="1"/>
        <v>2008</v>
      </c>
      <c r="J30" s="253">
        <f t="shared" si="1"/>
        <v>2009</v>
      </c>
      <c r="K30" s="253">
        <f t="shared" si="1"/>
        <v>2010</v>
      </c>
      <c r="L30" s="254">
        <f t="shared" si="1"/>
        <v>2011</v>
      </c>
    </row>
    <row r="31" spans="1:12" x14ac:dyDescent="0.25">
      <c r="A31" s="237" t="s">
        <v>5</v>
      </c>
      <c r="B31" s="255" t="s">
        <v>6</v>
      </c>
      <c r="C31" s="256">
        <v>8063.64</v>
      </c>
      <c r="D31" s="256">
        <v>8100.2730000000001</v>
      </c>
      <c r="E31" s="257">
        <v>8142.5730000000003</v>
      </c>
      <c r="F31" s="257">
        <v>8201.3590000000004</v>
      </c>
      <c r="G31" s="257">
        <v>8254.2980000000007</v>
      </c>
      <c r="H31" s="257">
        <v>8282.9840000000004</v>
      </c>
      <c r="I31" s="257">
        <v>8318.5920000000006</v>
      </c>
      <c r="J31" s="257">
        <v>8355.26</v>
      </c>
      <c r="K31" s="257">
        <v>8375.2900000000009</v>
      </c>
      <c r="L31" s="258">
        <v>8404.2520000000004</v>
      </c>
    </row>
    <row r="32" spans="1:12" x14ac:dyDescent="0.25">
      <c r="A32" s="237" t="s">
        <v>7</v>
      </c>
      <c r="B32" s="255" t="s">
        <v>8</v>
      </c>
      <c r="C32" s="259">
        <v>10309.725</v>
      </c>
      <c r="D32" s="259">
        <v>10355.843999999999</v>
      </c>
      <c r="E32" s="259">
        <v>10396.421</v>
      </c>
      <c r="F32" s="259">
        <v>10445.852000000001</v>
      </c>
      <c r="G32" s="259">
        <v>10511.382</v>
      </c>
      <c r="H32" s="259">
        <v>10584.534</v>
      </c>
      <c r="I32" s="259">
        <v>10666.866</v>
      </c>
      <c r="J32" s="259">
        <v>10753.08</v>
      </c>
      <c r="K32" s="259">
        <v>10839.905000000001</v>
      </c>
      <c r="L32" s="260">
        <v>11000.638000000001</v>
      </c>
    </row>
    <row r="33" spans="1:12" x14ac:dyDescent="0.25">
      <c r="A33" s="237" t="s">
        <v>9</v>
      </c>
      <c r="B33" s="255" t="s">
        <v>10</v>
      </c>
      <c r="C33" s="259">
        <v>7891.0950000000003</v>
      </c>
      <c r="D33" s="259">
        <v>7845.8410000000003</v>
      </c>
      <c r="E33" s="259">
        <v>7801.2730000000001</v>
      </c>
      <c r="F33" s="259">
        <v>7761.049</v>
      </c>
      <c r="G33" s="259">
        <v>7718.75</v>
      </c>
      <c r="H33" s="259">
        <v>7679.29</v>
      </c>
      <c r="I33" s="259">
        <v>7640.2380000000003</v>
      </c>
      <c r="J33" s="259">
        <v>7606.5510000000004</v>
      </c>
      <c r="K33" s="259">
        <v>7563.71</v>
      </c>
      <c r="L33" s="260">
        <v>7369.4309999999996</v>
      </c>
    </row>
    <row r="34" spans="1:12" x14ac:dyDescent="0.25">
      <c r="A34" s="237" t="s">
        <v>11</v>
      </c>
      <c r="B34" s="255" t="s">
        <v>12</v>
      </c>
      <c r="C34" s="261">
        <v>7255.6530000000002</v>
      </c>
      <c r="D34" s="261">
        <v>7313.8530000000001</v>
      </c>
      <c r="E34" s="261">
        <v>7364.1480000000001</v>
      </c>
      <c r="F34" s="259">
        <v>7415.1019999999999</v>
      </c>
      <c r="G34" s="259">
        <v>7459.1279999999997</v>
      </c>
      <c r="H34" s="259">
        <v>7508.7389999999996</v>
      </c>
      <c r="I34" s="259">
        <v>7593.4939999999997</v>
      </c>
      <c r="J34" s="259">
        <v>7701.8559999999998</v>
      </c>
      <c r="K34" s="259">
        <v>7785.8059999999996</v>
      </c>
      <c r="L34" s="260">
        <v>7870.134</v>
      </c>
    </row>
    <row r="35" spans="1:12" x14ac:dyDescent="0.25">
      <c r="A35" s="237" t="s">
        <v>13</v>
      </c>
      <c r="B35" s="255" t="s">
        <v>14</v>
      </c>
      <c r="C35" s="261">
        <v>705.53899999999999</v>
      </c>
      <c r="D35" s="261">
        <v>715.13699999999994</v>
      </c>
      <c r="E35" s="261">
        <v>730.36699999999996</v>
      </c>
      <c r="F35" s="259">
        <v>749.17499999999995</v>
      </c>
      <c r="G35" s="259">
        <v>766.41399999999999</v>
      </c>
      <c r="H35" s="259">
        <v>778.68399999999997</v>
      </c>
      <c r="I35" s="259">
        <v>789.26900000000001</v>
      </c>
      <c r="J35" s="259">
        <v>796.875</v>
      </c>
      <c r="K35" s="259">
        <v>819.14</v>
      </c>
      <c r="L35" s="260">
        <v>839.75099999999998</v>
      </c>
    </row>
    <row r="36" spans="1:12" x14ac:dyDescent="0.25">
      <c r="A36" s="237" t="s">
        <v>139</v>
      </c>
      <c r="B36" s="255" t="s">
        <v>16</v>
      </c>
      <c r="C36" s="259">
        <v>10206.436</v>
      </c>
      <c r="D36" s="259">
        <v>10203.269</v>
      </c>
      <c r="E36" s="259">
        <v>10211.455</v>
      </c>
      <c r="F36" s="259">
        <v>10220.576999999999</v>
      </c>
      <c r="G36" s="259">
        <v>10251.079</v>
      </c>
      <c r="H36" s="259">
        <v>10287.189</v>
      </c>
      <c r="I36" s="259">
        <v>10381.129999999999</v>
      </c>
      <c r="J36" s="259">
        <v>10467.541999999999</v>
      </c>
      <c r="K36" s="259">
        <v>10506.813</v>
      </c>
      <c r="L36" s="260">
        <v>10486.731</v>
      </c>
    </row>
    <row r="37" spans="1:12" x14ac:dyDescent="0.25">
      <c r="A37" s="237" t="s">
        <v>17</v>
      </c>
      <c r="B37" s="255" t="s">
        <v>142</v>
      </c>
      <c r="C37" s="259">
        <v>82440.308999999994</v>
      </c>
      <c r="D37" s="259">
        <v>82536.679999999993</v>
      </c>
      <c r="E37" s="259">
        <v>82531.671000000002</v>
      </c>
      <c r="F37" s="259">
        <v>82500.849000000002</v>
      </c>
      <c r="G37" s="259">
        <v>82437.994999999995</v>
      </c>
      <c r="H37" s="259">
        <v>82314.906000000003</v>
      </c>
      <c r="I37" s="259">
        <v>82217.837</v>
      </c>
      <c r="J37" s="259">
        <v>82002.356</v>
      </c>
      <c r="K37" s="259">
        <v>81802.256999999998</v>
      </c>
      <c r="L37" s="260">
        <v>81751.601999999999</v>
      </c>
    </row>
    <row r="38" spans="1:12" x14ac:dyDescent="0.25">
      <c r="A38" s="237" t="s">
        <v>19</v>
      </c>
      <c r="B38" s="255" t="s">
        <v>20</v>
      </c>
      <c r="C38" s="259">
        <v>5368.3540000000003</v>
      </c>
      <c r="D38" s="259">
        <v>5383.5069999999996</v>
      </c>
      <c r="E38" s="259">
        <v>5397.64</v>
      </c>
      <c r="F38" s="259">
        <v>5411.4049999999997</v>
      </c>
      <c r="G38" s="259">
        <v>5427.4589999999998</v>
      </c>
      <c r="H38" s="259">
        <v>5447.0839999999998</v>
      </c>
      <c r="I38" s="259">
        <v>5475.7910000000002</v>
      </c>
      <c r="J38" s="259">
        <v>5511.451</v>
      </c>
      <c r="K38" s="259">
        <v>5534.7380000000003</v>
      </c>
      <c r="L38" s="260">
        <v>5560.6279999999997</v>
      </c>
    </row>
    <row r="39" spans="1:12" x14ac:dyDescent="0.25">
      <c r="A39" s="237" t="s">
        <v>21</v>
      </c>
      <c r="B39" s="255" t="s">
        <v>22</v>
      </c>
      <c r="C39" s="259">
        <v>1361.242</v>
      </c>
      <c r="D39" s="259">
        <v>1356.0450000000001</v>
      </c>
      <c r="E39" s="259">
        <v>1351.069</v>
      </c>
      <c r="F39" s="259">
        <v>1347.51</v>
      </c>
      <c r="G39" s="259">
        <v>1344.684</v>
      </c>
      <c r="H39" s="259">
        <v>1342.4090000000001</v>
      </c>
      <c r="I39" s="259">
        <v>1340.9349999999999</v>
      </c>
      <c r="J39" s="259">
        <v>1340.415</v>
      </c>
      <c r="K39" s="259">
        <v>1340.127</v>
      </c>
      <c r="L39" s="260">
        <v>1340.194</v>
      </c>
    </row>
    <row r="40" spans="1:12" x14ac:dyDescent="0.25">
      <c r="A40" s="237" t="s">
        <v>23</v>
      </c>
      <c r="B40" s="255" t="s">
        <v>24</v>
      </c>
      <c r="C40" s="261">
        <v>40964.243999999999</v>
      </c>
      <c r="D40" s="261">
        <v>41663.701999999997</v>
      </c>
      <c r="E40" s="261">
        <v>42345.341999999997</v>
      </c>
      <c r="F40" s="259">
        <v>43038.035000000003</v>
      </c>
      <c r="G40" s="259">
        <v>43758.25</v>
      </c>
      <c r="H40" s="259">
        <v>44474.631000000001</v>
      </c>
      <c r="I40" s="259">
        <v>45283.258999999998</v>
      </c>
      <c r="J40" s="259">
        <v>45828.171999999999</v>
      </c>
      <c r="K40" s="259">
        <v>45989.016000000003</v>
      </c>
      <c r="L40" s="260">
        <v>46152.925999999999</v>
      </c>
    </row>
    <row r="41" spans="1:12" x14ac:dyDescent="0.25">
      <c r="A41" s="237" t="s">
        <v>25</v>
      </c>
      <c r="B41" s="255" t="s">
        <v>26</v>
      </c>
      <c r="C41" s="261">
        <v>5194.9009999999998</v>
      </c>
      <c r="D41" s="261">
        <v>5206.2950000000001</v>
      </c>
      <c r="E41" s="261">
        <v>5219.732</v>
      </c>
      <c r="F41" s="259">
        <v>5236.6109999999999</v>
      </c>
      <c r="G41" s="259">
        <v>5255.58</v>
      </c>
      <c r="H41" s="259">
        <v>5276.9549999999999</v>
      </c>
      <c r="I41" s="259">
        <v>5300.4840000000004</v>
      </c>
      <c r="J41" s="259">
        <v>5326.3140000000003</v>
      </c>
      <c r="K41" s="259">
        <v>5351.4269999999997</v>
      </c>
      <c r="L41" s="260">
        <v>5375.2759999999998</v>
      </c>
    </row>
    <row r="42" spans="1:12" x14ac:dyDescent="0.25">
      <c r="A42" s="237" t="s">
        <v>27</v>
      </c>
      <c r="B42" s="255" t="s">
        <v>143</v>
      </c>
      <c r="C42" s="261">
        <v>61424.036</v>
      </c>
      <c r="D42" s="261">
        <v>61864.088000000003</v>
      </c>
      <c r="E42" s="261">
        <v>62292.241000000002</v>
      </c>
      <c r="F42" s="259">
        <v>62772.87</v>
      </c>
      <c r="G42" s="259">
        <v>63229.635000000002</v>
      </c>
      <c r="H42" s="259">
        <v>63645.065000000002</v>
      </c>
      <c r="I42" s="259">
        <v>64007.192999999999</v>
      </c>
      <c r="J42" s="259">
        <v>64350.226000000002</v>
      </c>
      <c r="K42" s="259">
        <v>64658.856</v>
      </c>
      <c r="L42" s="260">
        <v>64994.906999999999</v>
      </c>
    </row>
    <row r="43" spans="1:12" x14ac:dyDescent="0.25">
      <c r="A43" s="237" t="s">
        <v>31</v>
      </c>
      <c r="B43" s="255" t="s">
        <v>32</v>
      </c>
      <c r="C43" s="259">
        <v>10968.708000000001</v>
      </c>
      <c r="D43" s="259">
        <v>11006.377</v>
      </c>
      <c r="E43" s="259">
        <v>11040.65</v>
      </c>
      <c r="F43" s="259">
        <v>11082.751</v>
      </c>
      <c r="G43" s="259">
        <v>11125.179</v>
      </c>
      <c r="H43" s="259">
        <v>11171.74</v>
      </c>
      <c r="I43" s="259">
        <v>11213.785</v>
      </c>
      <c r="J43" s="259">
        <v>11260.402</v>
      </c>
      <c r="K43" s="259">
        <v>11305.118</v>
      </c>
      <c r="L43" s="260">
        <v>11309.885</v>
      </c>
    </row>
    <row r="44" spans="1:12" x14ac:dyDescent="0.25">
      <c r="A44" s="237" t="s">
        <v>33</v>
      </c>
      <c r="B44" s="255" t="s">
        <v>34</v>
      </c>
      <c r="C44" s="259">
        <v>4444.6080000000002</v>
      </c>
      <c r="D44" s="259">
        <v>4442.7439999999997</v>
      </c>
      <c r="E44" s="259">
        <v>4441.7330000000002</v>
      </c>
      <c r="F44" s="259">
        <v>4443.9009999999998</v>
      </c>
      <c r="G44" s="259">
        <v>4442.884</v>
      </c>
      <c r="H44" s="259">
        <v>4441.2380000000003</v>
      </c>
      <c r="I44" s="259">
        <v>4436.4009999999998</v>
      </c>
      <c r="J44" s="259">
        <v>4435.0559999999996</v>
      </c>
      <c r="K44" s="259">
        <v>4425.7470000000003</v>
      </c>
      <c r="L44" s="260">
        <v>4412.1369999999997</v>
      </c>
    </row>
    <row r="45" spans="1:12" x14ac:dyDescent="0.25">
      <c r="A45" s="237" t="s">
        <v>35</v>
      </c>
      <c r="B45" s="255" t="s">
        <v>36</v>
      </c>
      <c r="C45" s="259">
        <v>10174.852999999999</v>
      </c>
      <c r="D45" s="259">
        <v>10142.361999999999</v>
      </c>
      <c r="E45" s="259">
        <v>10116.742</v>
      </c>
      <c r="F45" s="259">
        <v>10097.549000000001</v>
      </c>
      <c r="G45" s="259">
        <v>10076.581</v>
      </c>
      <c r="H45" s="259">
        <v>10066.157999999999</v>
      </c>
      <c r="I45" s="259">
        <v>10045.401</v>
      </c>
      <c r="J45" s="259">
        <v>10030.975</v>
      </c>
      <c r="K45" s="259">
        <v>10014.324000000001</v>
      </c>
      <c r="L45" s="260">
        <v>9985.7219999999998</v>
      </c>
    </row>
    <row r="46" spans="1:12" x14ac:dyDescent="0.25">
      <c r="A46" s="237" t="s">
        <v>37</v>
      </c>
      <c r="B46" s="255" t="s">
        <v>38</v>
      </c>
      <c r="C46" s="259">
        <v>3899.7020000000002</v>
      </c>
      <c r="D46" s="259">
        <v>3964.1909999999998</v>
      </c>
      <c r="E46" s="259">
        <v>4028.8510000000001</v>
      </c>
      <c r="F46" s="259">
        <v>4111.6719999999996</v>
      </c>
      <c r="G46" s="259">
        <v>4208.1559999999999</v>
      </c>
      <c r="H46" s="259">
        <v>4312.5259999999998</v>
      </c>
      <c r="I46" s="259">
        <v>4401.335</v>
      </c>
      <c r="J46" s="259">
        <v>4450.03</v>
      </c>
      <c r="K46" s="259">
        <v>4467.8540000000003</v>
      </c>
      <c r="L46" s="260">
        <v>4570.7269999999999</v>
      </c>
    </row>
    <row r="47" spans="1:12" x14ac:dyDescent="0.25">
      <c r="A47" s="237" t="s">
        <v>39</v>
      </c>
      <c r="B47" s="255" t="s">
        <v>40</v>
      </c>
      <c r="C47" s="259">
        <v>286.57499999999999</v>
      </c>
      <c r="D47" s="259">
        <v>288.471</v>
      </c>
      <c r="E47" s="259">
        <v>290.57</v>
      </c>
      <c r="F47" s="259">
        <v>293.577</v>
      </c>
      <c r="G47" s="259">
        <v>299.89100000000002</v>
      </c>
      <c r="H47" s="259">
        <v>307.67200000000003</v>
      </c>
      <c r="I47" s="259">
        <v>315.459</v>
      </c>
      <c r="J47" s="259">
        <v>319.36799999999999</v>
      </c>
      <c r="K47" s="259">
        <v>317.63</v>
      </c>
      <c r="L47" s="260">
        <v>318.452</v>
      </c>
    </row>
    <row r="48" spans="1:12" x14ac:dyDescent="0.25">
      <c r="A48" s="237" t="s">
        <v>41</v>
      </c>
      <c r="B48" s="255" t="s">
        <v>42</v>
      </c>
      <c r="C48" s="259">
        <v>56993.741999999998</v>
      </c>
      <c r="D48" s="259">
        <v>57321.07</v>
      </c>
      <c r="E48" s="259">
        <v>57888.245000000003</v>
      </c>
      <c r="F48" s="259">
        <v>58462.375</v>
      </c>
      <c r="G48" s="259">
        <v>58751.711000000003</v>
      </c>
      <c r="H48" s="259">
        <v>59131.286999999997</v>
      </c>
      <c r="I48" s="259">
        <v>59619.29</v>
      </c>
      <c r="J48" s="259">
        <v>60045.067999999999</v>
      </c>
      <c r="K48" s="259">
        <v>60340.328000000001</v>
      </c>
      <c r="L48" s="260">
        <v>60626.442000000003</v>
      </c>
    </row>
    <row r="49" spans="1:12" x14ac:dyDescent="0.25">
      <c r="A49" s="237" t="s">
        <v>43</v>
      </c>
      <c r="B49" s="255" t="s">
        <v>140</v>
      </c>
      <c r="C49" s="259">
        <v>33.524999999999999</v>
      </c>
      <c r="D49" s="259">
        <v>33.863</v>
      </c>
      <c r="E49" s="259">
        <v>34.293999999999997</v>
      </c>
      <c r="F49" s="259">
        <v>34.6</v>
      </c>
      <c r="G49" s="259">
        <v>34.905000000000001</v>
      </c>
      <c r="H49" s="259">
        <v>35.167999999999999</v>
      </c>
      <c r="I49" s="259">
        <v>35.356000000000002</v>
      </c>
      <c r="J49" s="259">
        <v>35.588999999999999</v>
      </c>
      <c r="K49" s="259">
        <v>35.893999999999998</v>
      </c>
      <c r="L49" s="260">
        <v>36.149000000000001</v>
      </c>
    </row>
    <row r="50" spans="1:12" x14ac:dyDescent="0.25">
      <c r="A50" s="237" t="s">
        <v>45</v>
      </c>
      <c r="B50" s="255" t="s">
        <v>46</v>
      </c>
      <c r="C50" s="259">
        <v>444.05</v>
      </c>
      <c r="D50" s="259">
        <v>448.3</v>
      </c>
      <c r="E50" s="259">
        <v>454.96</v>
      </c>
      <c r="F50" s="259">
        <v>461.23</v>
      </c>
      <c r="G50" s="259">
        <v>469.08600000000001</v>
      </c>
      <c r="H50" s="259">
        <v>476.18700000000001</v>
      </c>
      <c r="I50" s="259">
        <v>483.79899999999998</v>
      </c>
      <c r="J50" s="259">
        <v>493.5</v>
      </c>
      <c r="K50" s="259">
        <v>502.06599999999997</v>
      </c>
      <c r="L50" s="260">
        <v>511.84</v>
      </c>
    </row>
    <row r="51" spans="1:12" x14ac:dyDescent="0.25">
      <c r="A51" s="237" t="s">
        <v>47</v>
      </c>
      <c r="B51" s="255" t="s">
        <v>48</v>
      </c>
      <c r="C51" s="259">
        <v>2345.768</v>
      </c>
      <c r="D51" s="259">
        <v>2331.48</v>
      </c>
      <c r="E51" s="259">
        <v>2319.203</v>
      </c>
      <c r="F51" s="259">
        <v>2306.4340000000002</v>
      </c>
      <c r="G51" s="259">
        <v>2294.59</v>
      </c>
      <c r="H51" s="259">
        <v>2281.3049999999998</v>
      </c>
      <c r="I51" s="259">
        <v>2270.8939999999998</v>
      </c>
      <c r="J51" s="259">
        <v>2261.2939999999999</v>
      </c>
      <c r="K51" s="259">
        <v>2248.3739999999998</v>
      </c>
      <c r="L51" s="260">
        <v>2074.605</v>
      </c>
    </row>
    <row r="52" spans="1:12" x14ac:dyDescent="0.25">
      <c r="A52" s="237" t="s">
        <v>49</v>
      </c>
      <c r="B52" s="255" t="s">
        <v>50</v>
      </c>
      <c r="C52" s="259">
        <v>394.64100000000002</v>
      </c>
      <c r="D52" s="259">
        <v>397.29599999999999</v>
      </c>
      <c r="E52" s="259">
        <v>399.86700000000002</v>
      </c>
      <c r="F52" s="259">
        <v>402.66800000000001</v>
      </c>
      <c r="G52" s="259">
        <v>405.00599999999997</v>
      </c>
      <c r="H52" s="259">
        <v>407.81</v>
      </c>
      <c r="I52" s="259">
        <v>410.29</v>
      </c>
      <c r="J52" s="259">
        <v>413.60899999999998</v>
      </c>
      <c r="K52" s="259">
        <v>414.37200000000001</v>
      </c>
      <c r="L52" s="260">
        <v>415.83199999999999</v>
      </c>
    </row>
    <row r="53" spans="1:12" x14ac:dyDescent="0.25">
      <c r="A53" s="237" t="s">
        <v>51</v>
      </c>
      <c r="B53" s="255" t="s">
        <v>52</v>
      </c>
      <c r="C53" s="259">
        <v>16105.285</v>
      </c>
      <c r="D53" s="259">
        <v>16192.572</v>
      </c>
      <c r="E53" s="259">
        <v>16258.031999999999</v>
      </c>
      <c r="F53" s="259">
        <v>16305.526</v>
      </c>
      <c r="G53" s="259">
        <v>16334.21</v>
      </c>
      <c r="H53" s="259">
        <v>16357.992</v>
      </c>
      <c r="I53" s="259">
        <v>16405.399000000001</v>
      </c>
      <c r="J53" s="259">
        <v>16485.787</v>
      </c>
      <c r="K53" s="259">
        <v>16574.989000000001</v>
      </c>
      <c r="L53" s="260">
        <v>16655.798999999999</v>
      </c>
    </row>
    <row r="54" spans="1:12" x14ac:dyDescent="0.25">
      <c r="A54" s="237" t="s">
        <v>53</v>
      </c>
      <c r="B54" s="255" t="s">
        <v>54</v>
      </c>
      <c r="C54" s="259">
        <v>4524.0659999999998</v>
      </c>
      <c r="D54" s="259">
        <v>4552.2520000000004</v>
      </c>
      <c r="E54" s="259">
        <v>4577.4570000000003</v>
      </c>
      <c r="F54" s="259">
        <v>4606.3630000000003</v>
      </c>
      <c r="G54" s="259">
        <v>4640.2190000000001</v>
      </c>
      <c r="H54" s="259">
        <v>4681.134</v>
      </c>
      <c r="I54" s="259">
        <v>4737.1710000000003</v>
      </c>
      <c r="J54" s="259">
        <v>4799.2520000000004</v>
      </c>
      <c r="K54" s="259">
        <v>4858.1989999999996</v>
      </c>
      <c r="L54" s="260">
        <v>4920.3050000000003</v>
      </c>
    </row>
    <row r="55" spans="1:12" x14ac:dyDescent="0.25">
      <c r="A55" s="237" t="s">
        <v>55</v>
      </c>
      <c r="B55" s="255" t="s">
        <v>56</v>
      </c>
      <c r="C55" s="259">
        <v>38242.197</v>
      </c>
      <c r="D55" s="259">
        <v>38218.531000000003</v>
      </c>
      <c r="E55" s="259">
        <v>38190.608</v>
      </c>
      <c r="F55" s="259">
        <v>38173.834999999999</v>
      </c>
      <c r="G55" s="259">
        <v>38157.055</v>
      </c>
      <c r="H55" s="259">
        <v>38125.478999999999</v>
      </c>
      <c r="I55" s="259">
        <v>38115.641000000003</v>
      </c>
      <c r="J55" s="259">
        <v>38135.875999999997</v>
      </c>
      <c r="K55" s="259">
        <v>38167.328999999998</v>
      </c>
      <c r="L55" s="260">
        <v>38529.866000000002</v>
      </c>
    </row>
    <row r="56" spans="1:12" x14ac:dyDescent="0.25">
      <c r="A56" s="237" t="s">
        <v>57</v>
      </c>
      <c r="B56" s="255" t="s">
        <v>58</v>
      </c>
      <c r="C56" s="259">
        <v>10329.34</v>
      </c>
      <c r="D56" s="259">
        <v>10407.465</v>
      </c>
      <c r="E56" s="259">
        <v>10474.684999999999</v>
      </c>
      <c r="F56" s="259">
        <v>10529.254999999999</v>
      </c>
      <c r="G56" s="259">
        <v>10569.592000000001</v>
      </c>
      <c r="H56" s="259">
        <v>10599.094999999999</v>
      </c>
      <c r="I56" s="259">
        <v>10617.575000000001</v>
      </c>
      <c r="J56" s="259">
        <v>10627.25</v>
      </c>
      <c r="K56" s="259">
        <v>10637.713</v>
      </c>
      <c r="L56" s="260">
        <v>10572.156999999999</v>
      </c>
    </row>
    <row r="57" spans="1:12" x14ac:dyDescent="0.25">
      <c r="A57" s="237" t="s">
        <v>59</v>
      </c>
      <c r="B57" s="255" t="s">
        <v>60</v>
      </c>
      <c r="C57" s="259">
        <v>21833.483</v>
      </c>
      <c r="D57" s="259">
        <v>21772.774000000001</v>
      </c>
      <c r="E57" s="259">
        <v>21711.252</v>
      </c>
      <c r="F57" s="259">
        <v>21658.527999999998</v>
      </c>
      <c r="G57" s="259">
        <v>21610.213</v>
      </c>
      <c r="H57" s="259">
        <v>21565.118999999999</v>
      </c>
      <c r="I57" s="259">
        <v>21528.627</v>
      </c>
      <c r="J57" s="259">
        <v>21498.616000000002</v>
      </c>
      <c r="K57" s="259">
        <v>21462.186000000002</v>
      </c>
      <c r="L57" s="260">
        <v>21413.814999999999</v>
      </c>
    </row>
    <row r="58" spans="1:12" x14ac:dyDescent="0.25">
      <c r="A58" s="237" t="s">
        <v>61</v>
      </c>
      <c r="B58" s="255" t="s">
        <v>62</v>
      </c>
      <c r="C58" s="259">
        <v>8909.1280000000006</v>
      </c>
      <c r="D58" s="259">
        <v>8940.7880000000005</v>
      </c>
      <c r="E58" s="259">
        <v>8975.67</v>
      </c>
      <c r="F58" s="259">
        <v>9011.3919999999998</v>
      </c>
      <c r="G58" s="259">
        <v>9047.7520000000004</v>
      </c>
      <c r="H58" s="259">
        <v>9113.2569999999996</v>
      </c>
      <c r="I58" s="259">
        <v>9182.9269999999997</v>
      </c>
      <c r="J58" s="259">
        <v>9256.3469999999998</v>
      </c>
      <c r="K58" s="259">
        <v>9340.6820000000007</v>
      </c>
      <c r="L58" s="260">
        <v>9415.57</v>
      </c>
    </row>
    <row r="59" spans="1:12" x14ac:dyDescent="0.25">
      <c r="A59" s="237" t="s">
        <v>63</v>
      </c>
      <c r="B59" s="255" t="s">
        <v>64</v>
      </c>
      <c r="C59" s="259">
        <v>1994.0260000000001</v>
      </c>
      <c r="D59" s="259">
        <v>1995.0329999999999</v>
      </c>
      <c r="E59" s="259">
        <v>1996.433</v>
      </c>
      <c r="F59" s="259">
        <v>1997.59</v>
      </c>
      <c r="G59" s="259">
        <v>2003.3579999999999</v>
      </c>
      <c r="H59" s="259">
        <v>2010.377</v>
      </c>
      <c r="I59" s="259">
        <v>2010.269</v>
      </c>
      <c r="J59" s="259">
        <v>2032.3620000000001</v>
      </c>
      <c r="K59" s="259">
        <v>2046.9760000000001</v>
      </c>
      <c r="L59" s="260">
        <v>2050.1889999999999</v>
      </c>
    </row>
    <row r="60" spans="1:12" x14ac:dyDescent="0.25">
      <c r="A60" s="263" t="s">
        <v>141</v>
      </c>
      <c r="B60" s="255" t="s">
        <v>66</v>
      </c>
      <c r="C60" s="259">
        <v>5378.951</v>
      </c>
      <c r="D60" s="259">
        <v>5379.1610000000001</v>
      </c>
      <c r="E60" s="259">
        <v>5380.0529999999999</v>
      </c>
      <c r="F60" s="259">
        <v>5384.8220000000001</v>
      </c>
      <c r="G60" s="259">
        <v>5389.18</v>
      </c>
      <c r="H60" s="259">
        <v>5393.6369999999997</v>
      </c>
      <c r="I60" s="259">
        <v>5400.9979999999996</v>
      </c>
      <c r="J60" s="259">
        <v>5412.2539999999999</v>
      </c>
      <c r="K60" s="259">
        <v>5424.9250000000002</v>
      </c>
      <c r="L60" s="260">
        <v>5392.4459999999999</v>
      </c>
    </row>
    <row r="61" spans="1:12" x14ac:dyDescent="0.25">
      <c r="A61" s="263" t="s">
        <v>67</v>
      </c>
      <c r="B61" s="255" t="s">
        <v>68</v>
      </c>
      <c r="C61" s="259">
        <v>68838.069000000003</v>
      </c>
      <c r="D61" s="259">
        <v>69770.025999999998</v>
      </c>
      <c r="E61" s="259">
        <v>70692.009000000005</v>
      </c>
      <c r="F61" s="259">
        <v>71610.009000000005</v>
      </c>
      <c r="G61" s="259">
        <v>72519.974000000002</v>
      </c>
      <c r="H61" s="259">
        <v>69689.255999999994</v>
      </c>
      <c r="I61" s="259">
        <v>70586.255999999994</v>
      </c>
      <c r="J61" s="259">
        <v>71517.100000000006</v>
      </c>
      <c r="K61" s="259">
        <v>72561.312000000005</v>
      </c>
      <c r="L61" s="260">
        <v>73722.987999999998</v>
      </c>
    </row>
    <row r="62" spans="1:12" x14ac:dyDescent="0.25">
      <c r="A62" s="237" t="s">
        <v>29</v>
      </c>
      <c r="B62" s="262" t="s">
        <v>30</v>
      </c>
      <c r="C62" s="259">
        <v>59216.137999999999</v>
      </c>
      <c r="D62" s="259">
        <v>59435.48</v>
      </c>
      <c r="E62" s="259">
        <v>59697.036999999997</v>
      </c>
      <c r="F62" s="259">
        <v>60038.695</v>
      </c>
      <c r="G62" s="259">
        <v>60409.917999999998</v>
      </c>
      <c r="H62" s="259">
        <v>60781.345999999998</v>
      </c>
      <c r="I62" s="259">
        <v>61191.951000000001</v>
      </c>
      <c r="J62" s="259">
        <v>61595.091</v>
      </c>
      <c r="K62" s="259">
        <v>62026.962</v>
      </c>
      <c r="L62" s="260">
        <v>62515.392</v>
      </c>
    </row>
    <row r="63" spans="1:12" x14ac:dyDescent="0.25">
      <c r="A63" s="336" t="s">
        <v>111</v>
      </c>
      <c r="B63" s="337"/>
      <c r="C63" s="264">
        <f>SUM(C31:C62)</f>
        <v>566542.02899999998</v>
      </c>
      <c r="D63" s="265">
        <f t="shared" ref="D63:L63" si="2">SUM(D31:D62)</f>
        <v>569584.77</v>
      </c>
      <c r="E63" s="265">
        <f t="shared" si="2"/>
        <v>572752.28300000005</v>
      </c>
      <c r="F63" s="265">
        <f t="shared" si="2"/>
        <v>576113.16600000008</v>
      </c>
      <c r="G63" s="265">
        <f t="shared" si="2"/>
        <v>579204.11399999994</v>
      </c>
      <c r="H63" s="265">
        <f t="shared" si="2"/>
        <v>578570.25299999991</v>
      </c>
      <c r="I63" s="265">
        <f t="shared" si="2"/>
        <v>582023.91199999989</v>
      </c>
      <c r="J63" s="265">
        <f t="shared" si="2"/>
        <v>585144.924</v>
      </c>
      <c r="K63" s="265">
        <f t="shared" si="2"/>
        <v>587740.06499999994</v>
      </c>
      <c r="L63" s="266">
        <f t="shared" si="2"/>
        <v>590596.78799999994</v>
      </c>
    </row>
    <row r="65" spans="1:15" x14ac:dyDescent="0.25">
      <c r="A65" s="295" t="s">
        <v>148</v>
      </c>
      <c r="B65" s="295"/>
      <c r="C65" s="295"/>
      <c r="D65" s="295"/>
      <c r="E65" s="295"/>
      <c r="F65" s="295"/>
    </row>
    <row r="66" spans="1:15" x14ac:dyDescent="0.25">
      <c r="A66" s="160"/>
      <c r="B66" s="267"/>
      <c r="C66" s="267"/>
      <c r="D66" s="267"/>
      <c r="E66" s="267"/>
      <c r="F66" s="267"/>
      <c r="G66" s="267"/>
      <c r="H66" s="267"/>
      <c r="I66" s="267"/>
      <c r="J66" s="267"/>
      <c r="K66" s="267"/>
    </row>
    <row r="67" spans="1:15" x14ac:dyDescent="0.25">
      <c r="A67" s="341" t="s">
        <v>138</v>
      </c>
      <c r="B67" s="342"/>
      <c r="C67" s="338" t="s">
        <v>144</v>
      </c>
      <c r="D67" s="339"/>
      <c r="E67" s="339"/>
      <c r="F67" s="339"/>
      <c r="G67" s="339"/>
      <c r="H67" s="339"/>
      <c r="I67" s="339"/>
      <c r="J67" s="339"/>
      <c r="K67" s="339"/>
      <c r="L67" s="340"/>
    </row>
    <row r="68" spans="1:15" x14ac:dyDescent="0.25">
      <c r="A68" s="334" t="s">
        <v>4</v>
      </c>
      <c r="B68" s="335"/>
      <c r="C68" s="253">
        <f t="shared" ref="C68:L68" si="3">C6</f>
        <v>2002</v>
      </c>
      <c r="D68" s="253">
        <f t="shared" si="3"/>
        <v>2003</v>
      </c>
      <c r="E68" s="253">
        <f t="shared" si="3"/>
        <v>2004</v>
      </c>
      <c r="F68" s="253">
        <f t="shared" si="3"/>
        <v>2005</v>
      </c>
      <c r="G68" s="253">
        <f t="shared" si="3"/>
        <v>2006</v>
      </c>
      <c r="H68" s="253">
        <f t="shared" si="3"/>
        <v>2007</v>
      </c>
      <c r="I68" s="253">
        <f t="shared" si="3"/>
        <v>2008</v>
      </c>
      <c r="J68" s="253">
        <f t="shared" si="3"/>
        <v>2009</v>
      </c>
      <c r="K68" s="253">
        <f t="shared" si="3"/>
        <v>2010</v>
      </c>
      <c r="L68" s="254">
        <f t="shared" si="3"/>
        <v>2011</v>
      </c>
    </row>
    <row r="69" spans="1:15" x14ac:dyDescent="0.25">
      <c r="A69" s="237" t="s">
        <v>5</v>
      </c>
      <c r="B69" s="255" t="s">
        <v>6</v>
      </c>
      <c r="C69" s="261">
        <v>220.5292</v>
      </c>
      <c r="D69" s="261">
        <v>224.99600000000001</v>
      </c>
      <c r="E69" s="261">
        <v>234.70779999999999</v>
      </c>
      <c r="F69" s="261">
        <v>245.24340000000001</v>
      </c>
      <c r="G69" s="261">
        <v>259.03449999999998</v>
      </c>
      <c r="H69" s="261">
        <v>274.01979999999998</v>
      </c>
      <c r="I69" s="261">
        <v>282.74420000000003</v>
      </c>
      <c r="J69" s="261">
        <v>276.15100000000001</v>
      </c>
      <c r="K69" s="261">
        <v>286.39690000000002</v>
      </c>
      <c r="L69" s="268">
        <v>300.7124</v>
      </c>
    </row>
    <row r="70" spans="1:15" x14ac:dyDescent="0.25">
      <c r="A70" s="237" t="s">
        <v>7</v>
      </c>
      <c r="B70" s="255" t="s">
        <v>8</v>
      </c>
      <c r="C70" s="261">
        <v>268.62</v>
      </c>
      <c r="D70" s="261">
        <v>276.15699999999998</v>
      </c>
      <c r="E70" s="261">
        <v>291.28699999999998</v>
      </c>
      <c r="F70" s="261">
        <v>303.435</v>
      </c>
      <c r="G70" s="261">
        <v>318.82900000000001</v>
      </c>
      <c r="H70" s="261">
        <v>335.815</v>
      </c>
      <c r="I70" s="261">
        <v>346.375</v>
      </c>
      <c r="J70" s="261">
        <v>340.77699999999999</v>
      </c>
      <c r="K70" s="261">
        <v>356.125</v>
      </c>
      <c r="L70" s="268">
        <v>369.83600000000001</v>
      </c>
    </row>
    <row r="71" spans="1:15" x14ac:dyDescent="0.25">
      <c r="A71" s="237" t="s">
        <v>9</v>
      </c>
      <c r="B71" s="255" t="s">
        <v>10</v>
      </c>
      <c r="C71" s="261">
        <v>17.026900000000001</v>
      </c>
      <c r="D71" s="261">
        <v>18.374400000000001</v>
      </c>
      <c r="E71" s="261">
        <v>20.387900000000002</v>
      </c>
      <c r="F71" s="261">
        <v>23.255800000000001</v>
      </c>
      <c r="G71" s="261">
        <v>26.476700000000001</v>
      </c>
      <c r="H71" s="261">
        <v>30.772400000000001</v>
      </c>
      <c r="I71" s="261">
        <v>35.430500000000002</v>
      </c>
      <c r="J71" s="261">
        <v>34.9328</v>
      </c>
      <c r="K71" s="261">
        <v>36.052399999999999</v>
      </c>
      <c r="L71" s="268">
        <v>38.504899999999999</v>
      </c>
    </row>
    <row r="72" spans="1:15" x14ac:dyDescent="0.25">
      <c r="A72" s="237" t="s">
        <v>11</v>
      </c>
      <c r="B72" s="255" t="s">
        <v>12</v>
      </c>
      <c r="C72" s="261">
        <v>304.5573</v>
      </c>
      <c r="D72" s="261">
        <v>296.19509999999997</v>
      </c>
      <c r="E72" s="261">
        <v>301.43009999999998</v>
      </c>
      <c r="F72" s="261">
        <v>309.42840000000001</v>
      </c>
      <c r="G72" s="261">
        <v>322.99309999999997</v>
      </c>
      <c r="H72" s="261">
        <v>329.21440000000001</v>
      </c>
      <c r="I72" s="261">
        <v>357.72480000000002</v>
      </c>
      <c r="J72" s="261">
        <v>367.13350000000003</v>
      </c>
      <c r="K72" s="261">
        <v>416.0788</v>
      </c>
      <c r="L72" s="268">
        <v>476.0539</v>
      </c>
      <c r="O72" s="261"/>
    </row>
    <row r="73" spans="1:15" x14ac:dyDescent="0.25">
      <c r="A73" s="237" t="s">
        <v>13</v>
      </c>
      <c r="B73" s="255" t="s">
        <v>14</v>
      </c>
      <c r="C73" s="261">
        <v>11.081100000000001</v>
      </c>
      <c r="D73" s="261">
        <v>11.654200000000001</v>
      </c>
      <c r="E73" s="261">
        <v>12.596</v>
      </c>
      <c r="F73" s="261">
        <v>13.5982</v>
      </c>
      <c r="G73" s="261">
        <v>14.670500000000001</v>
      </c>
      <c r="H73" s="261">
        <v>15.9015</v>
      </c>
      <c r="I73" s="261">
        <v>17.1571</v>
      </c>
      <c r="J73" s="261">
        <v>16.8535</v>
      </c>
      <c r="K73" s="261">
        <v>17.405999999999999</v>
      </c>
      <c r="L73" s="268">
        <v>17.979299999999999</v>
      </c>
    </row>
    <row r="74" spans="1:15" x14ac:dyDescent="0.25">
      <c r="A74" s="237" t="s">
        <v>139</v>
      </c>
      <c r="B74" s="255" t="s">
        <v>16</v>
      </c>
      <c r="C74" s="261">
        <v>83.350499999999997</v>
      </c>
      <c r="D74" s="261">
        <v>84.409600000000012</v>
      </c>
      <c r="E74" s="261">
        <v>91.849500000000006</v>
      </c>
      <c r="F74" s="261">
        <v>104.6288</v>
      </c>
      <c r="G74" s="261">
        <v>118.2908</v>
      </c>
      <c r="H74" s="261">
        <v>131.90860000000001</v>
      </c>
      <c r="I74" s="261">
        <v>154.2697</v>
      </c>
      <c r="J74" s="261">
        <v>142.197</v>
      </c>
      <c r="K74" s="261">
        <v>150.2748</v>
      </c>
      <c r="L74" s="268">
        <v>156.21679999999998</v>
      </c>
    </row>
    <row r="75" spans="1:15" x14ac:dyDescent="0.25">
      <c r="A75" s="237" t="s">
        <v>17</v>
      </c>
      <c r="B75" s="255" t="s">
        <v>142</v>
      </c>
      <c r="C75" s="261">
        <v>2132.1999999999998</v>
      </c>
      <c r="D75" s="261">
        <v>2147.5</v>
      </c>
      <c r="E75" s="261">
        <v>2195.6999999999998</v>
      </c>
      <c r="F75" s="261">
        <v>2224.4</v>
      </c>
      <c r="G75" s="261">
        <v>2313.9</v>
      </c>
      <c r="H75" s="261">
        <v>2428.5</v>
      </c>
      <c r="I75" s="261">
        <v>2473.8000000000002</v>
      </c>
      <c r="J75" s="261">
        <v>2374.5</v>
      </c>
      <c r="K75" s="261">
        <v>2496.1999999999998</v>
      </c>
      <c r="L75" s="268">
        <v>2592.6</v>
      </c>
    </row>
    <row r="76" spans="1:15" x14ac:dyDescent="0.25">
      <c r="A76" s="237" t="s">
        <v>19</v>
      </c>
      <c r="B76" s="255" t="s">
        <v>20</v>
      </c>
      <c r="C76" s="261">
        <v>184.74360000000001</v>
      </c>
      <c r="D76" s="261">
        <v>188.50029999999998</v>
      </c>
      <c r="E76" s="261">
        <v>197.06989999999999</v>
      </c>
      <c r="F76" s="261">
        <v>207.36689999999999</v>
      </c>
      <c r="G76" s="261">
        <v>218.7474</v>
      </c>
      <c r="H76" s="261">
        <v>227.53389999999999</v>
      </c>
      <c r="I76" s="261">
        <v>235.13300000000001</v>
      </c>
      <c r="J76" s="261">
        <v>223.57579999999999</v>
      </c>
      <c r="K76" s="261">
        <v>236.47710000000001</v>
      </c>
      <c r="L76" s="268">
        <v>240.4528</v>
      </c>
    </row>
    <row r="77" spans="1:15" x14ac:dyDescent="0.25">
      <c r="A77" s="237" t="s">
        <v>21</v>
      </c>
      <c r="B77" s="255" t="s">
        <v>22</v>
      </c>
      <c r="C77" s="261">
        <v>7.7763</v>
      </c>
      <c r="D77" s="261">
        <v>8.7188999999999997</v>
      </c>
      <c r="E77" s="261">
        <v>9.6852999999999998</v>
      </c>
      <c r="F77" s="261">
        <v>11.181700000000001</v>
      </c>
      <c r="G77" s="261">
        <v>13.390799999999999</v>
      </c>
      <c r="H77" s="261">
        <v>16.069399999999998</v>
      </c>
      <c r="I77" s="261">
        <v>16.235099999999999</v>
      </c>
      <c r="J77" s="261">
        <v>13.761700000000001</v>
      </c>
      <c r="K77" s="261">
        <v>14.322700000000001</v>
      </c>
      <c r="L77" s="268">
        <v>15.9514</v>
      </c>
    </row>
    <row r="78" spans="1:15" x14ac:dyDescent="0.25">
      <c r="A78" s="237" t="s">
        <v>23</v>
      </c>
      <c r="B78" s="255" t="s">
        <v>24</v>
      </c>
      <c r="C78" s="261">
        <v>729.25800000000004</v>
      </c>
      <c r="D78" s="261">
        <v>783.08199999999999</v>
      </c>
      <c r="E78" s="261">
        <v>841.29399999999998</v>
      </c>
      <c r="F78" s="261">
        <v>909.298</v>
      </c>
      <c r="G78" s="261">
        <v>985.54700000000003</v>
      </c>
      <c r="H78" s="261">
        <v>1053.1610000000001</v>
      </c>
      <c r="I78" s="261">
        <v>1087.788</v>
      </c>
      <c r="J78" s="261">
        <v>1048.06</v>
      </c>
      <c r="K78" s="261">
        <v>1048.883</v>
      </c>
      <c r="L78" s="268">
        <v>1063.355</v>
      </c>
    </row>
    <row r="79" spans="1:15" x14ac:dyDescent="0.25">
      <c r="A79" s="237" t="s">
        <v>25</v>
      </c>
      <c r="B79" s="255" t="s">
        <v>26</v>
      </c>
      <c r="C79" s="261">
        <v>143.64599999999999</v>
      </c>
      <c r="D79" s="261">
        <v>145.53100000000001</v>
      </c>
      <c r="E79" s="261">
        <v>152.26599999999999</v>
      </c>
      <c r="F79" s="261">
        <v>157.429</v>
      </c>
      <c r="G79" s="261">
        <v>165.76499999999999</v>
      </c>
      <c r="H79" s="261">
        <v>179.83</v>
      </c>
      <c r="I79" s="261">
        <v>185.67</v>
      </c>
      <c r="J79" s="261">
        <v>172.31800000000001</v>
      </c>
      <c r="K79" s="261">
        <v>178.79599999999999</v>
      </c>
      <c r="L79" s="268">
        <v>189.489</v>
      </c>
    </row>
    <row r="80" spans="1:15" x14ac:dyDescent="0.25">
      <c r="A80" s="237" t="s">
        <v>27</v>
      </c>
      <c r="B80" s="255" t="s">
        <v>143</v>
      </c>
      <c r="C80" s="261">
        <v>1542.9283</v>
      </c>
      <c r="D80" s="261">
        <v>1587.9026000000001</v>
      </c>
      <c r="E80" s="261">
        <v>1655.5716</v>
      </c>
      <c r="F80" s="261">
        <v>1718.0472</v>
      </c>
      <c r="G80" s="261">
        <v>1798.1155000000001</v>
      </c>
      <c r="H80" s="261">
        <v>1886.7921000000001</v>
      </c>
      <c r="I80" s="261">
        <v>1933.1949999999999</v>
      </c>
      <c r="J80" s="261">
        <v>1885.7629999999999</v>
      </c>
      <c r="K80" s="261">
        <v>1937.261</v>
      </c>
      <c r="L80" s="268">
        <v>1996.5831000000001</v>
      </c>
    </row>
    <row r="81" spans="1:12" x14ac:dyDescent="0.25">
      <c r="A81" s="237" t="s">
        <v>31</v>
      </c>
      <c r="B81" s="255" t="s">
        <v>32</v>
      </c>
      <c r="C81" s="261">
        <v>156.6146</v>
      </c>
      <c r="D81" s="261">
        <v>172.43110000000001</v>
      </c>
      <c r="E81" s="261">
        <v>185.26560000000001</v>
      </c>
      <c r="F81" s="261">
        <v>193.0497</v>
      </c>
      <c r="G81" s="261">
        <v>208.62179999999998</v>
      </c>
      <c r="H81" s="261">
        <v>223.1601</v>
      </c>
      <c r="I81" s="261">
        <v>233.1977</v>
      </c>
      <c r="J81" s="261">
        <v>231.08120000000002</v>
      </c>
      <c r="K81" s="261">
        <v>222.1515</v>
      </c>
      <c r="L81" s="268">
        <v>208.5317</v>
      </c>
    </row>
    <row r="82" spans="1:12" x14ac:dyDescent="0.25">
      <c r="A82" s="237" t="s">
        <v>33</v>
      </c>
      <c r="B82" s="255" t="s">
        <v>34</v>
      </c>
      <c r="C82" s="261">
        <v>28.1662</v>
      </c>
      <c r="D82" s="261">
        <v>30.246700000000001</v>
      </c>
      <c r="E82" s="261">
        <v>33.004899999999999</v>
      </c>
      <c r="F82" s="261">
        <v>36.030099999999997</v>
      </c>
      <c r="G82" s="261">
        <v>39.7346</v>
      </c>
      <c r="H82" s="261">
        <v>43.380400000000002</v>
      </c>
      <c r="I82" s="261">
        <v>47.5383</v>
      </c>
      <c r="J82" s="261">
        <v>44.778300000000002</v>
      </c>
      <c r="K82" s="261">
        <v>44.858800000000002</v>
      </c>
      <c r="L82" s="268">
        <v>44.892499999999998</v>
      </c>
    </row>
    <row r="83" spans="1:12" x14ac:dyDescent="0.25">
      <c r="A83" s="237" t="s">
        <v>35</v>
      </c>
      <c r="B83" s="255" t="s">
        <v>36</v>
      </c>
      <c r="C83" s="261">
        <v>70.4619</v>
      </c>
      <c r="D83" s="261">
        <v>73.882999999999996</v>
      </c>
      <c r="E83" s="261">
        <v>82.114800000000002</v>
      </c>
      <c r="F83" s="261">
        <v>88.765500000000003</v>
      </c>
      <c r="G83" s="261">
        <v>89.5899</v>
      </c>
      <c r="H83" s="261">
        <v>99.422800000000009</v>
      </c>
      <c r="I83" s="261">
        <v>105.53580000000001</v>
      </c>
      <c r="J83" s="261">
        <v>91.415399999999991</v>
      </c>
      <c r="K83" s="261">
        <v>96.585399999999993</v>
      </c>
      <c r="L83" s="268">
        <v>99.818899999999999</v>
      </c>
    </row>
    <row r="84" spans="1:12" x14ac:dyDescent="0.25">
      <c r="A84" s="237" t="s">
        <v>37</v>
      </c>
      <c r="B84" s="255" t="s">
        <v>38</v>
      </c>
      <c r="C84" s="261">
        <v>130.87739999999999</v>
      </c>
      <c r="D84" s="261">
        <v>140.82739999999998</v>
      </c>
      <c r="E84" s="261">
        <v>150.1943</v>
      </c>
      <c r="F84" s="261">
        <v>163.03710000000001</v>
      </c>
      <c r="G84" s="261">
        <v>177.72920000000002</v>
      </c>
      <c r="H84" s="261">
        <v>188.72920000000002</v>
      </c>
      <c r="I84" s="261">
        <v>178.88159999999999</v>
      </c>
      <c r="J84" s="261">
        <v>161.27510000000001</v>
      </c>
      <c r="K84" s="261">
        <v>156.48670000000001</v>
      </c>
      <c r="L84" s="268">
        <v>158.99270000000001</v>
      </c>
    </row>
    <row r="85" spans="1:12" x14ac:dyDescent="0.25">
      <c r="A85" s="237" t="s">
        <v>39</v>
      </c>
      <c r="B85" s="255" t="s">
        <v>40</v>
      </c>
      <c r="C85" s="261">
        <v>9.4737999999999989</v>
      </c>
      <c r="D85" s="261">
        <v>9.7113999999999994</v>
      </c>
      <c r="E85" s="261">
        <v>10.674100000000001</v>
      </c>
      <c r="F85" s="261">
        <v>13.1119</v>
      </c>
      <c r="G85" s="261">
        <v>13.315899999999999</v>
      </c>
      <c r="H85" s="261">
        <v>14.932399999999999</v>
      </c>
      <c r="I85" s="261">
        <v>10.292299999999999</v>
      </c>
      <c r="J85" s="261">
        <v>8.6748999999999992</v>
      </c>
      <c r="K85" s="261">
        <v>9.4872000000000014</v>
      </c>
      <c r="L85" s="268">
        <v>10.1098</v>
      </c>
    </row>
    <row r="86" spans="1:12" x14ac:dyDescent="0.25">
      <c r="A86" s="237" t="s">
        <v>41</v>
      </c>
      <c r="B86" s="255" t="s">
        <v>42</v>
      </c>
      <c r="C86" s="261">
        <v>1301.873</v>
      </c>
      <c r="D86" s="261">
        <v>1341.8501000000001</v>
      </c>
      <c r="E86" s="261">
        <v>1397.7283</v>
      </c>
      <c r="F86" s="261">
        <v>1436.3795</v>
      </c>
      <c r="G86" s="261">
        <v>1493.0313000000001</v>
      </c>
      <c r="H86" s="261">
        <v>1554.1988999999999</v>
      </c>
      <c r="I86" s="261">
        <v>1575.1438999999998</v>
      </c>
      <c r="J86" s="261">
        <v>1519.6951000000001</v>
      </c>
      <c r="K86" s="261">
        <v>1551.8856000000001</v>
      </c>
      <c r="L86" s="268">
        <v>1578.4971</v>
      </c>
    </row>
    <row r="87" spans="1:12" x14ac:dyDescent="0.25">
      <c r="A87" s="237" t="s">
        <v>43</v>
      </c>
      <c r="B87" s="255" t="s">
        <v>140</v>
      </c>
      <c r="C87" s="261">
        <v>2.8564000000000003</v>
      </c>
      <c r="D87" s="261">
        <v>2.7183999999999999</v>
      </c>
      <c r="E87" s="261">
        <v>2.7824</v>
      </c>
      <c r="F87" s="261">
        <v>2.9429000000000003</v>
      </c>
      <c r="G87" s="261">
        <v>3.1886999999999999</v>
      </c>
      <c r="H87" s="261">
        <v>3.3624000000000001</v>
      </c>
      <c r="I87" s="261">
        <v>3.4670999999999998</v>
      </c>
      <c r="J87" s="261">
        <v>3.2493000000000003</v>
      </c>
      <c r="K87" s="261">
        <v>3.6824883723223292</v>
      </c>
      <c r="L87" s="268">
        <v>4.2132955376450258</v>
      </c>
    </row>
    <row r="88" spans="1:12" x14ac:dyDescent="0.25">
      <c r="A88" s="237" t="s">
        <v>45</v>
      </c>
      <c r="B88" s="255" t="s">
        <v>46</v>
      </c>
      <c r="C88" s="261">
        <v>23.9816</v>
      </c>
      <c r="D88" s="261">
        <v>25.822099999999999</v>
      </c>
      <c r="E88" s="261">
        <v>27.444500000000001</v>
      </c>
      <c r="F88" s="261">
        <v>30.269500000000001</v>
      </c>
      <c r="G88" s="261">
        <v>33.914099999999998</v>
      </c>
      <c r="H88" s="261">
        <v>37.4968</v>
      </c>
      <c r="I88" s="261">
        <v>37.371499999999997</v>
      </c>
      <c r="J88" s="261">
        <v>36.026499999999999</v>
      </c>
      <c r="K88" s="261">
        <v>39.905500000000004</v>
      </c>
      <c r="L88" s="268">
        <v>42.624600000000001</v>
      </c>
    </row>
    <row r="89" spans="1:12" x14ac:dyDescent="0.25">
      <c r="A89" s="237" t="s">
        <v>47</v>
      </c>
      <c r="B89" s="255" t="s">
        <v>48</v>
      </c>
      <c r="C89" s="261">
        <v>9.8155999999999999</v>
      </c>
      <c r="D89" s="261">
        <v>9.9425000000000008</v>
      </c>
      <c r="E89" s="261">
        <v>11.1546</v>
      </c>
      <c r="F89" s="261">
        <v>12.9278</v>
      </c>
      <c r="G89" s="261">
        <v>15.9819</v>
      </c>
      <c r="H89" s="261">
        <v>21.026499999999999</v>
      </c>
      <c r="I89" s="261">
        <v>22.889800000000001</v>
      </c>
      <c r="J89" s="261">
        <v>18.5213</v>
      </c>
      <c r="K89" s="261">
        <v>18.038900000000002</v>
      </c>
      <c r="L89" s="268">
        <v>20.211299999999998</v>
      </c>
    </row>
    <row r="90" spans="1:12" x14ac:dyDescent="0.25">
      <c r="A90" s="237" t="s">
        <v>49</v>
      </c>
      <c r="B90" s="255" t="s">
        <v>50</v>
      </c>
      <c r="C90" s="261">
        <v>4.6536999999999997</v>
      </c>
      <c r="D90" s="261">
        <v>4.6398999999999999</v>
      </c>
      <c r="E90" s="261">
        <v>4.6698999999999993</v>
      </c>
      <c r="F90" s="261">
        <v>4.9308999999999994</v>
      </c>
      <c r="G90" s="261">
        <v>5.2066999999999997</v>
      </c>
      <c r="H90" s="261">
        <v>5.5753999999999992</v>
      </c>
      <c r="I90" s="261">
        <v>5.9634999999999998</v>
      </c>
      <c r="J90" s="261">
        <v>5.9691999999999998</v>
      </c>
      <c r="K90" s="261">
        <v>6.3166000000000002</v>
      </c>
      <c r="L90" s="268">
        <v>6.5563000000000002</v>
      </c>
    </row>
    <row r="91" spans="1:12" x14ac:dyDescent="0.25">
      <c r="A91" s="237" t="s">
        <v>51</v>
      </c>
      <c r="B91" s="255" t="s">
        <v>52</v>
      </c>
      <c r="C91" s="261">
        <v>465.214</v>
      </c>
      <c r="D91" s="261">
        <v>476.94499999999999</v>
      </c>
      <c r="E91" s="261">
        <v>491.18400000000003</v>
      </c>
      <c r="F91" s="261">
        <v>513.40700000000004</v>
      </c>
      <c r="G91" s="261">
        <v>540.21600000000001</v>
      </c>
      <c r="H91" s="261">
        <v>571.77300000000002</v>
      </c>
      <c r="I91" s="261">
        <v>594.48099999999999</v>
      </c>
      <c r="J91" s="261">
        <v>573.23500000000001</v>
      </c>
      <c r="K91" s="261">
        <v>588.74</v>
      </c>
      <c r="L91" s="268">
        <v>601.97299999999996</v>
      </c>
    </row>
    <row r="92" spans="1:12" x14ac:dyDescent="0.25">
      <c r="A92" s="237" t="s">
        <v>53</v>
      </c>
      <c r="B92" s="255" t="s">
        <v>54</v>
      </c>
      <c r="C92" s="261">
        <v>204.0736</v>
      </c>
      <c r="D92" s="261">
        <v>198.94310000000002</v>
      </c>
      <c r="E92" s="261">
        <v>209.42349999999999</v>
      </c>
      <c r="F92" s="261">
        <v>244.5821</v>
      </c>
      <c r="G92" s="261">
        <v>271.00120000000004</v>
      </c>
      <c r="H92" s="261">
        <v>287.7122</v>
      </c>
      <c r="I92" s="261">
        <v>311.28490000000005</v>
      </c>
      <c r="J92" s="261">
        <v>272.9588</v>
      </c>
      <c r="K92" s="261">
        <v>317.86240000000004</v>
      </c>
      <c r="L92" s="268">
        <v>352.85790000000003</v>
      </c>
    </row>
    <row r="93" spans="1:12" x14ac:dyDescent="0.25">
      <c r="A93" s="237" t="s">
        <v>55</v>
      </c>
      <c r="B93" s="255" t="s">
        <v>56</v>
      </c>
      <c r="C93" s="261">
        <v>209.6174</v>
      </c>
      <c r="D93" s="261">
        <v>191.6438</v>
      </c>
      <c r="E93" s="261">
        <v>204.23650000000001</v>
      </c>
      <c r="F93" s="261">
        <v>244.42010000000002</v>
      </c>
      <c r="G93" s="261">
        <v>272.08890000000002</v>
      </c>
      <c r="H93" s="261">
        <v>311.00170000000003</v>
      </c>
      <c r="I93" s="261">
        <v>363.17529999999999</v>
      </c>
      <c r="J93" s="261">
        <v>310.6814</v>
      </c>
      <c r="K93" s="261">
        <v>354.61609999999996</v>
      </c>
      <c r="L93" s="268">
        <v>369.66579999999999</v>
      </c>
    </row>
    <row r="94" spans="1:12" x14ac:dyDescent="0.25">
      <c r="A94" s="237" t="s">
        <v>57</v>
      </c>
      <c r="B94" s="255" t="s">
        <v>58</v>
      </c>
      <c r="C94" s="261">
        <v>140.5668</v>
      </c>
      <c r="D94" s="261">
        <v>143.4717</v>
      </c>
      <c r="E94" s="261">
        <v>149.3125</v>
      </c>
      <c r="F94" s="261">
        <v>154.26870000000002</v>
      </c>
      <c r="G94" s="261">
        <v>160.8554</v>
      </c>
      <c r="H94" s="261">
        <v>169.31920000000002</v>
      </c>
      <c r="I94" s="261">
        <v>171.98310000000001</v>
      </c>
      <c r="J94" s="261">
        <v>168.50360000000001</v>
      </c>
      <c r="K94" s="261">
        <v>172.8348</v>
      </c>
      <c r="L94" s="268">
        <v>171.03989999999999</v>
      </c>
    </row>
    <row r="95" spans="1:12" x14ac:dyDescent="0.25">
      <c r="A95" s="237" t="s">
        <v>59</v>
      </c>
      <c r="B95" s="255" t="s">
        <v>60</v>
      </c>
      <c r="C95" s="261">
        <v>48.614899999999999</v>
      </c>
      <c r="D95" s="261">
        <v>52.576500000000003</v>
      </c>
      <c r="E95" s="261">
        <v>61.063900000000004</v>
      </c>
      <c r="F95" s="261">
        <v>79.801899999999989</v>
      </c>
      <c r="G95" s="261">
        <v>97.751000000000005</v>
      </c>
      <c r="H95" s="261">
        <v>124.7285</v>
      </c>
      <c r="I95" s="261">
        <v>139.7654</v>
      </c>
      <c r="J95" s="261">
        <v>118.196</v>
      </c>
      <c r="K95" s="261">
        <v>124.32769999999999</v>
      </c>
      <c r="L95" s="268">
        <v>131.327</v>
      </c>
    </row>
    <row r="96" spans="1:12" x14ac:dyDescent="0.25">
      <c r="A96" s="237" t="s">
        <v>61</v>
      </c>
      <c r="B96" s="255" t="s">
        <v>62</v>
      </c>
      <c r="C96" s="261">
        <v>266.7398</v>
      </c>
      <c r="D96" s="261">
        <v>278.91399999999999</v>
      </c>
      <c r="E96" s="261">
        <v>291.63409999999999</v>
      </c>
      <c r="F96" s="261">
        <v>298.35329999999999</v>
      </c>
      <c r="G96" s="261">
        <v>318.17079999999999</v>
      </c>
      <c r="H96" s="261">
        <v>337.94420000000002</v>
      </c>
      <c r="I96" s="261">
        <v>333.25569999999999</v>
      </c>
      <c r="J96" s="261">
        <v>292.47209999999995</v>
      </c>
      <c r="K96" s="261">
        <v>349.94509999999997</v>
      </c>
      <c r="L96" s="268">
        <v>387.596</v>
      </c>
    </row>
    <row r="97" spans="1:12" x14ac:dyDescent="0.25">
      <c r="A97" s="237" t="s">
        <v>63</v>
      </c>
      <c r="B97" s="255" t="s">
        <v>64</v>
      </c>
      <c r="C97" s="261">
        <v>24.597099999999998</v>
      </c>
      <c r="D97" s="261">
        <v>25.819200000000002</v>
      </c>
      <c r="E97" s="261">
        <v>27.227499999999999</v>
      </c>
      <c r="F97" s="261">
        <v>28.730900000000002</v>
      </c>
      <c r="G97" s="261">
        <v>31.050699999999999</v>
      </c>
      <c r="H97" s="261">
        <v>34.593599999999995</v>
      </c>
      <c r="I97" s="261">
        <v>37.244399999999999</v>
      </c>
      <c r="J97" s="261">
        <v>35.556100000000001</v>
      </c>
      <c r="K97" s="261">
        <v>35.606999999999999</v>
      </c>
      <c r="L97" s="268">
        <v>36.171800000000005</v>
      </c>
    </row>
    <row r="98" spans="1:12" x14ac:dyDescent="0.25">
      <c r="A98" s="263" t="s">
        <v>141</v>
      </c>
      <c r="B98" s="255" t="s">
        <v>66</v>
      </c>
      <c r="C98" s="261">
        <v>25.971700000000002</v>
      </c>
      <c r="D98" s="261">
        <v>29.4892</v>
      </c>
      <c r="E98" s="261">
        <v>33.994599999999998</v>
      </c>
      <c r="F98" s="261">
        <v>38.489100000000001</v>
      </c>
      <c r="G98" s="261">
        <v>44.5017</v>
      </c>
      <c r="H98" s="261">
        <v>54.8108</v>
      </c>
      <c r="I98" s="261">
        <v>64.413499999999999</v>
      </c>
      <c r="J98" s="261">
        <v>62.794400000000003</v>
      </c>
      <c r="K98" s="261">
        <v>65.869500000000002</v>
      </c>
      <c r="L98" s="268">
        <v>69.1083</v>
      </c>
    </row>
    <row r="99" spans="1:12" x14ac:dyDescent="0.25">
      <c r="A99" s="263" t="s">
        <v>67</v>
      </c>
      <c r="B99" s="255" t="s">
        <v>68</v>
      </c>
      <c r="C99" s="261">
        <v>243.4402</v>
      </c>
      <c r="D99" s="261">
        <v>268.33070000000004</v>
      </c>
      <c r="E99" s="261">
        <v>314.58440000000002</v>
      </c>
      <c r="F99" s="261">
        <v>386.93680000000001</v>
      </c>
      <c r="G99" s="261">
        <v>419.2321</v>
      </c>
      <c r="H99" s="261">
        <v>471.97219999999999</v>
      </c>
      <c r="I99" s="261">
        <v>498.60169999999999</v>
      </c>
      <c r="J99" s="261">
        <v>440.3673</v>
      </c>
      <c r="K99" s="261">
        <v>550.36279999999999</v>
      </c>
      <c r="L99" s="268">
        <v>555.24940000000004</v>
      </c>
    </row>
    <row r="100" spans="1:12" x14ac:dyDescent="0.25">
      <c r="A100" s="237" t="s">
        <v>29</v>
      </c>
      <c r="B100" s="262" t="s">
        <v>30</v>
      </c>
      <c r="C100" s="261">
        <v>1699.3448000000001</v>
      </c>
      <c r="D100" s="261">
        <v>1642.5035</v>
      </c>
      <c r="E100" s="261">
        <v>1768.0148999999999</v>
      </c>
      <c r="F100" s="261">
        <v>1846.6071999999999</v>
      </c>
      <c r="G100" s="261">
        <v>1955.5499</v>
      </c>
      <c r="H100" s="261">
        <v>2063.4758000000002</v>
      </c>
      <c r="I100" s="261">
        <v>1809.5783000000001</v>
      </c>
      <c r="J100" s="261">
        <v>1573.4651000000001</v>
      </c>
      <c r="K100" s="261">
        <v>1709.6067</v>
      </c>
      <c r="L100" s="268">
        <v>1747.1193999999998</v>
      </c>
    </row>
    <row r="101" spans="1:12" x14ac:dyDescent="0.25">
      <c r="A101" s="271" t="s">
        <v>111</v>
      </c>
      <c r="B101" s="269"/>
      <c r="C101" s="264">
        <f>SUM(C69:C100)</f>
        <v>10712.671700000001</v>
      </c>
      <c r="D101" s="265">
        <f t="shared" ref="D101:L101" si="4">SUM(D69:D100)</f>
        <v>10893.7304</v>
      </c>
      <c r="E101" s="265">
        <f t="shared" si="4"/>
        <v>11459.554399999999</v>
      </c>
      <c r="F101" s="265">
        <f t="shared" si="4"/>
        <v>12044.3544</v>
      </c>
      <c r="G101" s="265">
        <f t="shared" si="4"/>
        <v>12746.492100000003</v>
      </c>
      <c r="H101" s="265">
        <f t="shared" si="4"/>
        <v>13528.134199999999</v>
      </c>
      <c r="I101" s="265">
        <f t="shared" si="4"/>
        <v>13669.587199999998</v>
      </c>
      <c r="J101" s="265">
        <f t="shared" si="4"/>
        <v>12864.939399999999</v>
      </c>
      <c r="K101" s="265">
        <f t="shared" si="4"/>
        <v>13593.444488372324</v>
      </c>
      <c r="L101" s="266">
        <f t="shared" si="4"/>
        <v>14054.291295537645</v>
      </c>
    </row>
  </sheetData>
  <mergeCells count="14">
    <mergeCell ref="A1:C1"/>
    <mergeCell ref="C5:L5"/>
    <mergeCell ref="A6:B6"/>
    <mergeCell ref="A68:B68"/>
    <mergeCell ref="A30:B30"/>
    <mergeCell ref="A63:B63"/>
    <mergeCell ref="A65:F65"/>
    <mergeCell ref="C67:L67"/>
    <mergeCell ref="A67:B67"/>
    <mergeCell ref="A3:F3"/>
    <mergeCell ref="A27:D27"/>
    <mergeCell ref="A5:B5"/>
    <mergeCell ref="A29:B29"/>
    <mergeCell ref="C29:L29"/>
  </mergeCells>
  <pageMargins left="0.7" right="0.7" top="0.75" bottom="0.75" header="0.3" footer="0.3"/>
  <pageSetup paperSize="9" scale="58" fitToWidth="0" orientation="portrait" r:id="rId1"/>
  <rowBreaks count="1" manualBreakCount="1">
    <brk id="10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view="pageBreakPreview" zoomScaleNormal="100" workbookViewId="0">
      <selection sqref="A1:I8"/>
    </sheetView>
  </sheetViews>
  <sheetFormatPr defaultColWidth="11.44140625" defaultRowHeight="13.2" x14ac:dyDescent="0.25"/>
  <cols>
    <col min="1" max="6" width="11.44140625" style="171"/>
    <col min="7" max="7" width="11.44140625" style="171" customWidth="1"/>
    <col min="8" max="16384" width="11.44140625" style="171"/>
  </cols>
  <sheetData>
    <row r="1" spans="1:11" x14ac:dyDescent="0.25">
      <c r="A1" s="345" t="s">
        <v>100</v>
      </c>
      <c r="B1" s="345"/>
      <c r="C1" s="345"/>
      <c r="D1" s="345"/>
      <c r="E1" s="345"/>
      <c r="F1" s="345"/>
      <c r="G1" s="345"/>
      <c r="H1" s="345"/>
      <c r="I1" s="345"/>
    </row>
    <row r="2" spans="1:11" x14ac:dyDescent="0.25">
      <c r="A2" s="346"/>
      <c r="B2" s="346"/>
      <c r="C2" s="346"/>
      <c r="D2" s="346"/>
      <c r="E2" s="346"/>
      <c r="F2" s="346"/>
      <c r="G2" s="346"/>
      <c r="H2" s="346"/>
      <c r="I2" s="346"/>
    </row>
    <row r="3" spans="1:11" ht="85.5" customHeight="1" x14ac:dyDescent="0.25">
      <c r="A3" s="343" t="s">
        <v>102</v>
      </c>
      <c r="B3" s="343"/>
      <c r="C3" s="343"/>
      <c r="D3" s="343"/>
      <c r="E3" s="343"/>
      <c r="F3" s="343"/>
      <c r="G3" s="343"/>
      <c r="H3" s="343"/>
      <c r="I3" s="343"/>
    </row>
    <row r="4" spans="1:11" ht="9" customHeight="1" x14ac:dyDescent="0.25">
      <c r="A4" s="344"/>
      <c r="B4" s="344"/>
      <c r="C4" s="344"/>
      <c r="D4" s="344"/>
      <c r="E4" s="344"/>
      <c r="F4" s="344"/>
      <c r="G4" s="344"/>
      <c r="H4" s="344"/>
      <c r="I4" s="344"/>
    </row>
    <row r="5" spans="1:11" ht="12.75" customHeight="1" x14ac:dyDescent="0.25">
      <c r="A5" s="344" t="s">
        <v>103</v>
      </c>
      <c r="B5" s="344"/>
      <c r="C5" s="344"/>
      <c r="D5" s="344"/>
      <c r="E5" s="344"/>
      <c r="F5" s="344"/>
      <c r="G5" s="344"/>
      <c r="H5" s="344"/>
      <c r="I5" s="344"/>
    </row>
    <row r="6" spans="1:11" ht="9" customHeight="1" x14ac:dyDescent="0.25">
      <c r="A6" s="344"/>
      <c r="B6" s="344"/>
      <c r="C6" s="344"/>
      <c r="D6" s="344"/>
      <c r="E6" s="344"/>
      <c r="F6" s="344"/>
      <c r="G6" s="344"/>
      <c r="H6" s="344"/>
      <c r="I6" s="344"/>
    </row>
    <row r="7" spans="1:11" ht="25.5" customHeight="1" x14ac:dyDescent="0.25">
      <c r="A7" s="343" t="s">
        <v>104</v>
      </c>
      <c r="B7" s="343"/>
      <c r="C7" s="343"/>
      <c r="D7" s="343"/>
      <c r="E7" s="343"/>
      <c r="F7" s="343"/>
      <c r="G7" s="343"/>
      <c r="H7" s="343"/>
      <c r="I7" s="343"/>
    </row>
    <row r="8" spans="1:11" ht="9" customHeight="1" x14ac:dyDescent="0.25">
      <c r="A8" s="344"/>
      <c r="B8" s="344"/>
      <c r="C8" s="344"/>
      <c r="D8" s="344"/>
      <c r="E8" s="344"/>
      <c r="F8" s="344"/>
      <c r="G8" s="344"/>
      <c r="H8" s="344"/>
      <c r="I8" s="344"/>
    </row>
    <row r="10" spans="1:11" x14ac:dyDescent="0.25">
      <c r="K10" s="170"/>
    </row>
    <row r="12" spans="1:11" x14ac:dyDescent="0.25">
      <c r="K12" s="170"/>
    </row>
    <row r="14" spans="1:11" x14ac:dyDescent="0.25">
      <c r="K14" s="170"/>
    </row>
  </sheetData>
  <mergeCells count="8">
    <mergeCell ref="A7:I7"/>
    <mergeCell ref="A8:I8"/>
    <mergeCell ref="A1:I1"/>
    <mergeCell ref="A2:I2"/>
    <mergeCell ref="A3:I3"/>
    <mergeCell ref="A4:I4"/>
    <mergeCell ref="A5:I5"/>
    <mergeCell ref="A6:I6"/>
  </mergeCells>
  <pageMargins left="0.78740157480314965" right="0.78740157480314965" top="0.98425196850393704" bottom="0.98425196850393704" header="0.51181102362204722" footer="0.51181102362204722"/>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view="pageBreakPreview" zoomScaleNormal="100" workbookViewId="0">
      <selection activeCell="A11" sqref="A11:G11"/>
    </sheetView>
  </sheetViews>
  <sheetFormatPr defaultColWidth="11.44140625" defaultRowHeight="13.2" x14ac:dyDescent="0.25"/>
  <cols>
    <col min="1" max="5" width="11.44140625" style="167"/>
    <col min="6" max="6" width="11.44140625" style="167" customWidth="1"/>
    <col min="7" max="16384" width="11.44140625" style="167"/>
  </cols>
  <sheetData>
    <row r="1" spans="1:14" x14ac:dyDescent="0.25">
      <c r="A1" s="345" t="s">
        <v>92</v>
      </c>
      <c r="B1" s="345"/>
      <c r="C1" s="345"/>
      <c r="D1" s="345"/>
      <c r="E1" s="345"/>
      <c r="F1" s="345"/>
      <c r="G1" s="345"/>
    </row>
    <row r="2" spans="1:14" x14ac:dyDescent="0.25">
      <c r="A2" s="346"/>
      <c r="B2" s="346"/>
      <c r="C2" s="346"/>
      <c r="D2" s="346"/>
      <c r="E2" s="346"/>
      <c r="F2" s="346"/>
      <c r="G2" s="346"/>
    </row>
    <row r="3" spans="1:14" ht="24" customHeight="1" x14ac:dyDescent="0.25">
      <c r="A3" s="343" t="s">
        <v>115</v>
      </c>
      <c r="B3" s="343"/>
      <c r="C3" s="343"/>
      <c r="D3" s="343"/>
      <c r="E3" s="343"/>
      <c r="F3" s="343"/>
      <c r="G3" s="343"/>
    </row>
    <row r="4" spans="1:14" ht="9" customHeight="1" x14ac:dyDescent="0.25">
      <c r="A4" s="344"/>
      <c r="B4" s="344"/>
      <c r="C4" s="344"/>
      <c r="D4" s="344"/>
      <c r="E4" s="344"/>
      <c r="F4" s="344"/>
      <c r="G4" s="344"/>
    </row>
    <row r="5" spans="1:14" ht="50.25" customHeight="1" x14ac:dyDescent="0.25">
      <c r="A5" s="348" t="s">
        <v>105</v>
      </c>
      <c r="B5" s="348"/>
      <c r="C5" s="348"/>
      <c r="D5" s="348"/>
      <c r="E5" s="348"/>
      <c r="F5" s="348"/>
      <c r="G5" s="348"/>
    </row>
    <row r="6" spans="1:14" s="168" customFormat="1" ht="9" customHeight="1" x14ac:dyDescent="0.25">
      <c r="A6" s="344"/>
      <c r="B6" s="344"/>
      <c r="C6" s="344"/>
      <c r="D6" s="344"/>
      <c r="E6" s="344"/>
      <c r="F6" s="344"/>
      <c r="G6" s="344"/>
    </row>
    <row r="7" spans="1:14" s="168" customFormat="1" ht="12.75" customHeight="1" x14ac:dyDescent="0.25">
      <c r="A7" s="347" t="s">
        <v>101</v>
      </c>
      <c r="B7" s="347"/>
      <c r="C7" s="347"/>
      <c r="D7" s="347"/>
      <c r="E7" s="347"/>
      <c r="F7" s="347"/>
      <c r="G7" s="347"/>
    </row>
    <row r="8" spans="1:14" s="168" customFormat="1" ht="9" customHeight="1" x14ac:dyDescent="0.25">
      <c r="A8" s="344"/>
      <c r="B8" s="344"/>
      <c r="C8" s="344"/>
      <c r="D8" s="344"/>
      <c r="E8" s="344"/>
      <c r="F8" s="344"/>
      <c r="G8" s="344"/>
    </row>
    <row r="9" spans="1:14" s="168" customFormat="1" ht="25.5" customHeight="1" x14ac:dyDescent="0.25">
      <c r="A9" s="348" t="s">
        <v>108</v>
      </c>
      <c r="B9" s="348"/>
      <c r="C9" s="348"/>
      <c r="D9" s="348"/>
      <c r="E9" s="348"/>
      <c r="F9" s="348"/>
      <c r="G9" s="348"/>
    </row>
    <row r="10" spans="1:14" s="168" customFormat="1" ht="9" customHeight="1" x14ac:dyDescent="0.25">
      <c r="A10" s="344"/>
      <c r="B10" s="344"/>
      <c r="C10" s="344"/>
      <c r="D10" s="344"/>
      <c r="E10" s="344"/>
      <c r="F10" s="344"/>
      <c r="G10" s="344"/>
    </row>
    <row r="11" spans="1:14" ht="36" customHeight="1" x14ac:dyDescent="0.25">
      <c r="A11" s="343" t="s">
        <v>97</v>
      </c>
      <c r="B11" s="343"/>
      <c r="C11" s="343"/>
      <c r="D11" s="343"/>
      <c r="E11" s="343"/>
      <c r="F11" s="343"/>
      <c r="G11" s="343"/>
      <c r="H11" s="169"/>
      <c r="I11" s="169"/>
      <c r="J11" s="169"/>
      <c r="K11" s="169"/>
      <c r="L11" s="169"/>
      <c r="M11" s="169"/>
      <c r="N11" s="169"/>
    </row>
    <row r="12" spans="1:14" ht="9" customHeight="1" x14ac:dyDescent="0.25">
      <c r="A12" s="344"/>
      <c r="B12" s="344"/>
      <c r="C12" s="344"/>
      <c r="D12" s="344"/>
      <c r="E12" s="344"/>
      <c r="F12" s="344"/>
      <c r="G12" s="344"/>
      <c r="H12" s="169"/>
      <c r="I12" s="169"/>
      <c r="J12" s="169"/>
      <c r="K12" s="169"/>
      <c r="L12" s="169"/>
      <c r="M12" s="169"/>
      <c r="N12" s="169"/>
    </row>
    <row r="13" spans="1:14" ht="36" customHeight="1" x14ac:dyDescent="0.25">
      <c r="A13" s="343" t="s">
        <v>98</v>
      </c>
      <c r="B13" s="343"/>
      <c r="C13" s="343"/>
      <c r="D13" s="343"/>
      <c r="E13" s="343"/>
      <c r="F13" s="343"/>
      <c r="G13" s="343"/>
      <c r="H13" s="169"/>
      <c r="I13" s="169"/>
      <c r="J13" s="169"/>
      <c r="K13" s="169"/>
      <c r="L13" s="169"/>
      <c r="M13" s="169"/>
      <c r="N13" s="169"/>
    </row>
    <row r="14" spans="1:14" ht="9" customHeight="1" x14ac:dyDescent="0.25">
      <c r="A14" s="344"/>
      <c r="B14" s="344"/>
      <c r="C14" s="344"/>
      <c r="D14" s="344"/>
      <c r="E14" s="344"/>
      <c r="F14" s="344"/>
      <c r="G14" s="344"/>
      <c r="H14" s="169"/>
      <c r="I14" s="169"/>
      <c r="J14" s="169"/>
      <c r="K14" s="169"/>
      <c r="L14" s="169"/>
      <c r="M14" s="169"/>
      <c r="N14" s="169"/>
    </row>
    <row r="15" spans="1:14" ht="24" customHeight="1" x14ac:dyDescent="0.25">
      <c r="A15" s="343" t="s">
        <v>99</v>
      </c>
      <c r="B15" s="343"/>
      <c r="C15" s="343"/>
      <c r="D15" s="343"/>
      <c r="E15" s="343"/>
      <c r="F15" s="343"/>
      <c r="G15" s="343"/>
      <c r="H15" s="169"/>
      <c r="I15" s="169"/>
      <c r="J15" s="169"/>
      <c r="K15" s="169"/>
      <c r="L15" s="169"/>
      <c r="M15" s="169"/>
      <c r="N15" s="169"/>
    </row>
    <row r="16" spans="1:14" ht="9" customHeight="1" x14ac:dyDescent="0.25">
      <c r="A16" s="344"/>
      <c r="B16" s="344"/>
      <c r="C16" s="344"/>
      <c r="D16" s="344"/>
      <c r="E16" s="344"/>
      <c r="F16" s="344"/>
      <c r="G16" s="344"/>
      <c r="H16" s="169"/>
      <c r="I16" s="169"/>
      <c r="J16" s="169"/>
      <c r="K16" s="169"/>
      <c r="L16" s="169"/>
      <c r="M16" s="169"/>
      <c r="N16" s="169"/>
    </row>
    <row r="17" spans="1:14" ht="25.5" customHeight="1" x14ac:dyDescent="0.25">
      <c r="A17" s="343" t="s">
        <v>136</v>
      </c>
      <c r="B17" s="343"/>
      <c r="C17" s="343"/>
      <c r="D17" s="343"/>
      <c r="E17" s="343"/>
      <c r="F17" s="343"/>
      <c r="G17" s="343"/>
      <c r="H17" s="169"/>
      <c r="I17" s="169"/>
      <c r="J17" s="169"/>
      <c r="K17" s="169"/>
      <c r="L17" s="169"/>
      <c r="M17" s="169"/>
      <c r="N17" s="169"/>
    </row>
    <row r="18" spans="1:14" ht="12" customHeight="1" x14ac:dyDescent="0.25">
      <c r="A18" s="344"/>
      <c r="B18" s="344"/>
      <c r="C18" s="344"/>
      <c r="D18" s="344"/>
      <c r="E18" s="344"/>
      <c r="F18" s="344"/>
      <c r="G18" s="344"/>
      <c r="K18" s="170"/>
    </row>
    <row r="20" spans="1:14" x14ac:dyDescent="0.25">
      <c r="K20" s="170"/>
    </row>
    <row r="22" spans="1:14" x14ac:dyDescent="0.25">
      <c r="K22" s="170"/>
    </row>
    <row r="24" spans="1:14" x14ac:dyDescent="0.25">
      <c r="K24" s="170"/>
    </row>
  </sheetData>
  <mergeCells count="18">
    <mergeCell ref="A6:G6"/>
    <mergeCell ref="A1:G1"/>
    <mergeCell ref="A2:G2"/>
    <mergeCell ref="A3:G3"/>
    <mergeCell ref="A4:G4"/>
    <mergeCell ref="A5:G5"/>
    <mergeCell ref="A7:G7"/>
    <mergeCell ref="A18:G18"/>
    <mergeCell ref="A8:G8"/>
    <mergeCell ref="A9:G9"/>
    <mergeCell ref="A10:G10"/>
    <mergeCell ref="A11:G11"/>
    <mergeCell ref="A12:G12"/>
    <mergeCell ref="A13:G13"/>
    <mergeCell ref="A14:G14"/>
    <mergeCell ref="A15:G15"/>
    <mergeCell ref="A16:G16"/>
    <mergeCell ref="A17:G17"/>
  </mergeCells>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Table of content</vt:lpstr>
      <vt:lpstr>Premiums</vt:lpstr>
      <vt:lpstr>Ratio indicators</vt:lpstr>
      <vt:lpstr>Macroeconomic data</vt:lpstr>
      <vt:lpstr>Glossary</vt:lpstr>
      <vt:lpstr>Methodological note</vt:lpstr>
      <vt:lpstr>Glossary!Print_Area</vt:lpstr>
      <vt:lpstr>'Macroeconomic data'!Print_Area</vt:lpstr>
      <vt:lpstr>'Methodological note'!Print_Area</vt:lpstr>
      <vt:lpstr>Premiums!Print_Area</vt:lpstr>
      <vt:lpstr>'Ratio indicators'!Print_Area</vt:lpstr>
      <vt:lpstr>'Table of content'!Print_Area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marcp</dc:creator>
  <cp:lastModifiedBy>Tanja Stahuljak</cp:lastModifiedBy>
  <cp:lastPrinted>2013-06-13T15:57:14Z</cp:lastPrinted>
  <dcterms:created xsi:type="dcterms:W3CDTF">2011-02-01T15:38:33Z</dcterms:created>
  <dcterms:modified xsi:type="dcterms:W3CDTF">2013-06-19T06:39:53Z</dcterms:modified>
</cp:coreProperties>
</file>